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filterPrivacy="1"/>
  <xr:revisionPtr revIDLastSave="178" documentId="8_{936BEB02-5F23-4CB2-9D13-36C1EA816F6D}" xr6:coauthVersionLast="45" xr6:coauthVersionMax="45" xr10:uidLastSave="{FB9327BB-6196-4A2A-9B22-90B2EBEE39D7}"/>
  <bookViews>
    <workbookView xWindow="-120" yWindow="-120" windowWidth="29040" windowHeight="15840" xr2:uid="{00000000-000D-0000-FFFF-FFFF00000000}"/>
  </bookViews>
  <sheets>
    <sheet name="Spending Plan - Monthly" sheetId="1" r:id="rId1"/>
    <sheet name="Simple Budget" sheetId="2" r:id="rId2"/>
    <sheet name="Annual Budget" sheetId="4" r:id="rId3"/>
    <sheet name="Budget with Monthly Detail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4" l="1"/>
  <c r="H63" i="4"/>
  <c r="G63" i="4"/>
  <c r="F63" i="4"/>
  <c r="C63" i="4"/>
  <c r="B63" i="4"/>
  <c r="A63" i="4"/>
  <c r="I62" i="4"/>
  <c r="D62" i="4"/>
  <c r="I61" i="4"/>
  <c r="D61" i="4"/>
  <c r="I60" i="4"/>
  <c r="D60" i="4"/>
  <c r="I59" i="4"/>
  <c r="I63" i="4" s="1"/>
  <c r="D59" i="4"/>
  <c r="D63" i="4" s="1"/>
  <c r="H56" i="4"/>
  <c r="G56" i="4"/>
  <c r="F56" i="4"/>
  <c r="C56" i="4"/>
  <c r="B56" i="4"/>
  <c r="A56" i="4"/>
  <c r="I55" i="4"/>
  <c r="D55" i="4"/>
  <c r="I54" i="4"/>
  <c r="D54" i="4"/>
  <c r="I53" i="4"/>
  <c r="D53" i="4"/>
  <c r="I52" i="4"/>
  <c r="D52" i="4"/>
  <c r="D56" i="4" s="1"/>
  <c r="I51" i="4"/>
  <c r="I50" i="4"/>
  <c r="I49" i="4"/>
  <c r="C49" i="4"/>
  <c r="B49" i="4"/>
  <c r="A49" i="4"/>
  <c r="I48" i="4"/>
  <c r="I56" i="4" s="1"/>
  <c r="D48" i="4"/>
  <c r="D47" i="4"/>
  <c r="D46" i="4"/>
  <c r="I45" i="4"/>
  <c r="H45" i="4"/>
  <c r="G45" i="4"/>
  <c r="F45" i="4"/>
  <c r="D45" i="4"/>
  <c r="I44" i="4"/>
  <c r="D44" i="4"/>
  <c r="I43" i="4"/>
  <c r="D43" i="4"/>
  <c r="I42" i="4"/>
  <c r="D42" i="4"/>
  <c r="D49" i="4" s="1"/>
  <c r="I41" i="4"/>
  <c r="I40" i="4"/>
  <c r="I39" i="4"/>
  <c r="C39" i="4"/>
  <c r="B39" i="4"/>
  <c r="A39" i="4"/>
  <c r="I38" i="4"/>
  <c r="D38" i="4"/>
  <c r="D37" i="4"/>
  <c r="D36" i="4"/>
  <c r="H35" i="4"/>
  <c r="G35" i="4"/>
  <c r="F35" i="4"/>
  <c r="D35" i="4"/>
  <c r="I34" i="4"/>
  <c r="D34" i="4"/>
  <c r="I33" i="4"/>
  <c r="D33" i="4"/>
  <c r="I32" i="4"/>
  <c r="D32" i="4"/>
  <c r="D39" i="4" s="1"/>
  <c r="I31" i="4"/>
  <c r="I30" i="4"/>
  <c r="I29" i="4"/>
  <c r="C29" i="4"/>
  <c r="B29" i="4"/>
  <c r="A29" i="4"/>
  <c r="I28" i="4"/>
  <c r="D28" i="4"/>
  <c r="I27" i="4"/>
  <c r="D27" i="4"/>
  <c r="I26" i="4"/>
  <c r="D26" i="4"/>
  <c r="I25" i="4"/>
  <c r="D25" i="4"/>
  <c r="I24" i="4"/>
  <c r="I35" i="4" s="1"/>
  <c r="D24" i="4"/>
  <c r="D23" i="4"/>
  <c r="D22" i="4"/>
  <c r="H21" i="4"/>
  <c r="G21" i="4"/>
  <c r="F21" i="4"/>
  <c r="D21" i="4"/>
  <c r="I20" i="4"/>
  <c r="D20" i="4"/>
  <c r="I19" i="4"/>
  <c r="D19" i="4"/>
  <c r="I18" i="4"/>
  <c r="D18" i="4"/>
  <c r="I17" i="4"/>
  <c r="D17" i="4"/>
  <c r="I16" i="4"/>
  <c r="D16" i="4"/>
  <c r="I15" i="4"/>
  <c r="I14" i="4"/>
  <c r="I13" i="4"/>
  <c r="C13" i="4"/>
  <c r="H5" i="4" s="1"/>
  <c r="B13" i="4"/>
  <c r="G5" i="4" s="1"/>
  <c r="A13" i="4"/>
  <c r="I12" i="4"/>
  <c r="D12" i="4"/>
  <c r="I11" i="4"/>
  <c r="I21" i="4" s="1"/>
  <c r="D11" i="4"/>
  <c r="D10" i="4"/>
  <c r="D9" i="4"/>
  <c r="D8" i="4"/>
  <c r="D7" i="4"/>
  <c r="D6" i="4"/>
  <c r="D5" i="4"/>
  <c r="D29" i="4" l="1"/>
  <c r="H6" i="4"/>
  <c r="H7" i="4" s="1"/>
  <c r="D13" i="4"/>
  <c r="I5" i="4"/>
  <c r="G6" i="4"/>
  <c r="I6" i="4" l="1"/>
  <c r="G7" i="4"/>
  <c r="E150" i="3" l="1"/>
  <c r="H148" i="3"/>
  <c r="G148" i="3"/>
  <c r="F148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A144" i="3"/>
  <c r="N142" i="3"/>
  <c r="N141" i="3"/>
  <c r="N140" i="3"/>
  <c r="N139" i="3"/>
  <c r="N138" i="3"/>
  <c r="N144" i="3" s="1"/>
  <c r="M134" i="3"/>
  <c r="L134" i="3"/>
  <c r="K134" i="3"/>
  <c r="J134" i="3"/>
  <c r="I134" i="3"/>
  <c r="H134" i="3"/>
  <c r="G134" i="3"/>
  <c r="F134" i="3"/>
  <c r="E134" i="3"/>
  <c r="D134" i="3"/>
  <c r="C134" i="3"/>
  <c r="B134" i="3"/>
  <c r="A134" i="3"/>
  <c r="N132" i="3"/>
  <c r="N131" i="3"/>
  <c r="N130" i="3"/>
  <c r="N129" i="3"/>
  <c r="N128" i="3"/>
  <c r="N134" i="3" s="1"/>
  <c r="M124" i="3"/>
  <c r="L124" i="3"/>
  <c r="K124" i="3"/>
  <c r="J124" i="3"/>
  <c r="I124" i="3"/>
  <c r="H124" i="3"/>
  <c r="G124" i="3"/>
  <c r="F124" i="3"/>
  <c r="E124" i="3"/>
  <c r="D124" i="3"/>
  <c r="C124" i="3"/>
  <c r="B124" i="3"/>
  <c r="A124" i="3"/>
  <c r="N122" i="3"/>
  <c r="N121" i="3"/>
  <c r="N120" i="3"/>
  <c r="N119" i="3"/>
  <c r="N118" i="3"/>
  <c r="N124" i="3" s="1"/>
  <c r="M114" i="3"/>
  <c r="L114" i="3"/>
  <c r="K114" i="3"/>
  <c r="J114" i="3"/>
  <c r="I114" i="3"/>
  <c r="H114" i="3"/>
  <c r="G114" i="3"/>
  <c r="F114" i="3"/>
  <c r="E114" i="3"/>
  <c r="D114" i="3"/>
  <c r="C114" i="3"/>
  <c r="B114" i="3"/>
  <c r="N114" i="3" s="1"/>
  <c r="A114" i="3"/>
  <c r="N112" i="3"/>
  <c r="N111" i="3"/>
  <c r="N110" i="3"/>
  <c r="N109" i="3"/>
  <c r="N108" i="3"/>
  <c r="N107" i="3"/>
  <c r="N106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N102" i="3" s="1"/>
  <c r="A102" i="3"/>
  <c r="N100" i="3"/>
  <c r="N99" i="3"/>
  <c r="N98" i="3"/>
  <c r="N97" i="3"/>
  <c r="M93" i="3"/>
  <c r="L93" i="3"/>
  <c r="K93" i="3"/>
  <c r="J93" i="3"/>
  <c r="I93" i="3"/>
  <c r="H93" i="3"/>
  <c r="G93" i="3"/>
  <c r="F93" i="3"/>
  <c r="E93" i="3"/>
  <c r="D93" i="3"/>
  <c r="C93" i="3"/>
  <c r="B93" i="3"/>
  <c r="N93" i="3" s="1"/>
  <c r="A93" i="3"/>
  <c r="N91" i="3"/>
  <c r="N90" i="3"/>
  <c r="N89" i="3"/>
  <c r="N88" i="3"/>
  <c r="N87" i="3"/>
  <c r="N86" i="3"/>
  <c r="M82" i="3"/>
  <c r="L82" i="3"/>
  <c r="K82" i="3"/>
  <c r="J82" i="3"/>
  <c r="I82" i="3"/>
  <c r="H82" i="3"/>
  <c r="G82" i="3"/>
  <c r="F82" i="3"/>
  <c r="E82" i="3"/>
  <c r="D82" i="3"/>
  <c r="C82" i="3"/>
  <c r="B82" i="3"/>
  <c r="N82" i="3" s="1"/>
  <c r="A82" i="3"/>
  <c r="N80" i="3"/>
  <c r="N79" i="3"/>
  <c r="N78" i="3"/>
  <c r="N77" i="3"/>
  <c r="N76" i="3"/>
  <c r="N75" i="3"/>
  <c r="N74" i="3"/>
  <c r="M70" i="3"/>
  <c r="L70" i="3"/>
  <c r="N70" i="3" s="1"/>
  <c r="K70" i="3"/>
  <c r="J70" i="3"/>
  <c r="I70" i="3"/>
  <c r="H70" i="3"/>
  <c r="G70" i="3"/>
  <c r="F70" i="3"/>
  <c r="E70" i="3"/>
  <c r="D70" i="3"/>
  <c r="C70" i="3"/>
  <c r="B70" i="3"/>
  <c r="A70" i="3"/>
  <c r="N68" i="3"/>
  <c r="N67" i="3"/>
  <c r="N66" i="3"/>
  <c r="N65" i="3"/>
  <c r="M61" i="3"/>
  <c r="L61" i="3"/>
  <c r="K61" i="3"/>
  <c r="J61" i="3"/>
  <c r="I61" i="3"/>
  <c r="H61" i="3"/>
  <c r="G61" i="3"/>
  <c r="F61" i="3"/>
  <c r="E61" i="3"/>
  <c r="D61" i="3"/>
  <c r="C61" i="3"/>
  <c r="B61" i="3"/>
  <c r="N61" i="3" s="1"/>
  <c r="A61" i="3"/>
  <c r="N59" i="3"/>
  <c r="N58" i="3"/>
  <c r="N57" i="3"/>
  <c r="N56" i="3"/>
  <c r="N55" i="3"/>
  <c r="N54" i="3"/>
  <c r="M50" i="3"/>
  <c r="L50" i="3"/>
  <c r="K50" i="3"/>
  <c r="J50" i="3"/>
  <c r="I50" i="3"/>
  <c r="H50" i="3"/>
  <c r="G50" i="3"/>
  <c r="F50" i="3"/>
  <c r="F150" i="3" s="1"/>
  <c r="E50" i="3"/>
  <c r="D50" i="3"/>
  <c r="C50" i="3"/>
  <c r="B50" i="3"/>
  <c r="N50" i="3" s="1"/>
  <c r="A50" i="3"/>
  <c r="N48" i="3"/>
  <c r="N47" i="3"/>
  <c r="N46" i="3"/>
  <c r="N45" i="3"/>
  <c r="N44" i="3"/>
  <c r="N43" i="3"/>
  <c r="M39" i="3"/>
  <c r="M150" i="3" s="1"/>
  <c r="L39" i="3"/>
  <c r="L150" i="3" s="1"/>
  <c r="K39" i="3"/>
  <c r="K150" i="3" s="1"/>
  <c r="J39" i="3"/>
  <c r="J150" i="3" s="1"/>
  <c r="I39" i="3"/>
  <c r="I150" i="3" s="1"/>
  <c r="H39" i="3"/>
  <c r="H150" i="3" s="1"/>
  <c r="G39" i="3"/>
  <c r="G150" i="3" s="1"/>
  <c r="F39" i="3"/>
  <c r="E39" i="3"/>
  <c r="D39" i="3"/>
  <c r="D150" i="3" s="1"/>
  <c r="C39" i="3"/>
  <c r="C150" i="3" s="1"/>
  <c r="B39" i="3"/>
  <c r="A39" i="3"/>
  <c r="N37" i="3"/>
  <c r="N36" i="3"/>
  <c r="N35" i="3"/>
  <c r="N34" i="3"/>
  <c r="N33" i="3"/>
  <c r="N32" i="3"/>
  <c r="N31" i="3"/>
  <c r="N30" i="3"/>
  <c r="M24" i="3"/>
  <c r="M149" i="3" s="1"/>
  <c r="L24" i="3"/>
  <c r="L149" i="3" s="1"/>
  <c r="K24" i="3"/>
  <c r="K149" i="3" s="1"/>
  <c r="J24" i="3"/>
  <c r="J149" i="3" s="1"/>
  <c r="I24" i="3"/>
  <c r="I149" i="3" s="1"/>
  <c r="H24" i="3"/>
  <c r="H149" i="3" s="1"/>
  <c r="G24" i="3"/>
  <c r="G149" i="3" s="1"/>
  <c r="F24" i="3"/>
  <c r="F149" i="3" s="1"/>
  <c r="E24" i="3"/>
  <c r="E149" i="3" s="1"/>
  <c r="D24" i="3"/>
  <c r="D149" i="3" s="1"/>
  <c r="C24" i="3"/>
  <c r="C149" i="3" s="1"/>
  <c r="B24" i="3"/>
  <c r="B149" i="3" s="1"/>
  <c r="A24" i="3"/>
  <c r="N22" i="3"/>
  <c r="N21" i="3"/>
  <c r="N20" i="3"/>
  <c r="N19" i="3"/>
  <c r="N18" i="3"/>
  <c r="M14" i="3"/>
  <c r="M148" i="3" s="1"/>
  <c r="L14" i="3"/>
  <c r="L148" i="3" s="1"/>
  <c r="K14" i="3"/>
  <c r="K148" i="3" s="1"/>
  <c r="J14" i="3"/>
  <c r="J148" i="3" s="1"/>
  <c r="I14" i="3"/>
  <c r="I148" i="3" s="1"/>
  <c r="H14" i="3"/>
  <c r="G14" i="3"/>
  <c r="F14" i="3"/>
  <c r="E14" i="3"/>
  <c r="E148" i="3" s="1"/>
  <c r="D14" i="3"/>
  <c r="D148" i="3" s="1"/>
  <c r="C14" i="3"/>
  <c r="C148" i="3" s="1"/>
  <c r="B14" i="3"/>
  <c r="B148" i="3" s="1"/>
  <c r="A14" i="3"/>
  <c r="N12" i="3"/>
  <c r="N11" i="3"/>
  <c r="N10" i="3"/>
  <c r="N9" i="3"/>
  <c r="N8" i="3"/>
  <c r="B150" i="3" l="1"/>
  <c r="B152" i="3" s="1"/>
  <c r="N14" i="3"/>
  <c r="N148" i="3" s="1"/>
  <c r="C152" i="3"/>
  <c r="D152" i="3"/>
  <c r="E152" i="3"/>
  <c r="N24" i="3"/>
  <c r="N149" i="3" s="1"/>
  <c r="I152" i="3"/>
  <c r="J152" i="3"/>
  <c r="H152" i="3"/>
  <c r="K152" i="3"/>
  <c r="L152" i="3"/>
  <c r="M152" i="3"/>
  <c r="F152" i="3"/>
  <c r="G152" i="3"/>
  <c r="N39" i="3"/>
  <c r="N150" i="3" s="1"/>
  <c r="N152" i="3" l="1"/>
  <c r="E26" i="1" l="1"/>
</calcChain>
</file>

<file path=xl/sharedStrings.xml><?xml version="1.0" encoding="utf-8"?>
<sst xmlns="http://schemas.openxmlformats.org/spreadsheetml/2006/main" count="435" uniqueCount="290">
  <si>
    <t>Projected Balance
(Projected income minus expenses)</t>
  </si>
  <si>
    <t>Projected Monthly Income label is in cell at right. Enter Income 1 in cell E5 and Extra Income in E6 to calculate Total monthly income in E7. Next instruction is in cell A7.</t>
  </si>
  <si>
    <t>Actual Balance
(Actual income minus expenses)</t>
  </si>
  <si>
    <t>Projected Balance is auto calculated in cell H4, Actual Balance in H6, and Difference in H8. Next instruction is in cell A10.</t>
  </si>
  <si>
    <t>Total monthly income</t>
  </si>
  <si>
    <t>Difference
(Actual minus projected)</t>
  </si>
  <si>
    <t>Actual Monthly Income label is in cell at right. Enter Income 1 in cell C10 and Extra Income in C11 to calculate Total monthly income in C12. Next instruction is in cell A14.</t>
  </si>
  <si>
    <t>Enter details in Housing table starting in cell at right and in Entertainment table starting in cell G14. Next instruction is in cell A27.</t>
  </si>
  <si>
    <t>HOUSING</t>
  </si>
  <si>
    <t>Projected Cost</t>
  </si>
  <si>
    <t>Actual Cost</t>
  </si>
  <si>
    <t>Difference</t>
  </si>
  <si>
    <t>ENTERTAINMENT</t>
  </si>
  <si>
    <t>Electricity</t>
  </si>
  <si>
    <t>Gas</t>
  </si>
  <si>
    <t>Sporting events</t>
  </si>
  <si>
    <t>Live theater</t>
  </si>
  <si>
    <t>Waste removal</t>
  </si>
  <si>
    <t>Other</t>
  </si>
  <si>
    <t>Supplies</t>
  </si>
  <si>
    <t>Subtotal</t>
  </si>
  <si>
    <t>LOANS</t>
  </si>
  <si>
    <t>Enter details in Transportation table starting in cell at right and in Loans table starting in cell G26. Next instruction is in cell A37.</t>
  </si>
  <si>
    <t>TRANSPORTATION</t>
  </si>
  <si>
    <t>Vehicle payment</t>
  </si>
  <si>
    <t>Bus/taxi fare</t>
  </si>
  <si>
    <t>Fuel</t>
  </si>
  <si>
    <t>TAXES</t>
  </si>
  <si>
    <t>Federal</t>
  </si>
  <si>
    <t>INSURANCE</t>
  </si>
  <si>
    <t>State</t>
  </si>
  <si>
    <t>Local</t>
  </si>
  <si>
    <t>SAVINGS OR INVESTMENTS</t>
  </si>
  <si>
    <t>Enter details in Food table starting in cell at right and in Savings table starting in cell G42. Next instruction is in cell A50.</t>
  </si>
  <si>
    <t>FOOD</t>
  </si>
  <si>
    <t>Groceries</t>
  </si>
  <si>
    <t>Dining out</t>
  </si>
  <si>
    <t>GIFTS AND DONATIONS</t>
  </si>
  <si>
    <t>Enter details in Pets table starting in cell at right and in Gifts table starting in cell G48. Next instruction is in cell A58.</t>
  </si>
  <si>
    <t>PETS</t>
  </si>
  <si>
    <t>Enter details in Personal Care table starting in cell at right and in Legal table starting in cell G54. Next instruction is in cell A61.</t>
  </si>
  <si>
    <t>PERSONAL CARE</t>
  </si>
  <si>
    <t>Hair/nails</t>
  </si>
  <si>
    <t>Total Projected Cost is auto calculated in cell J61, Total Actual Cost in J63, and Total Difference in J65.</t>
  </si>
  <si>
    <t>Clothing</t>
  </si>
  <si>
    <t>Total Projected Cost</t>
  </si>
  <si>
    <t>Dry cleaning</t>
  </si>
  <si>
    <t>Total Actual Cost</t>
  </si>
  <si>
    <t>Total Difference</t>
  </si>
  <si>
    <t>Internet Service</t>
  </si>
  <si>
    <t>Phone/Mobile Phone</t>
  </si>
  <si>
    <t>Mortgage/Rent</t>
  </si>
  <si>
    <t>Property Taxes</t>
  </si>
  <si>
    <t>Lotus - Auto Insurance - Average</t>
  </si>
  <si>
    <t>Maintenance for two Lotus autos</t>
  </si>
  <si>
    <t>General Supplies</t>
  </si>
  <si>
    <t>Food, Medical, Grooming, Toys, Other</t>
  </si>
  <si>
    <t>Home Insurance</t>
  </si>
  <si>
    <t>Projected Saving</t>
  </si>
  <si>
    <t>Actual Saving</t>
  </si>
  <si>
    <t>Total Expenses</t>
  </si>
  <si>
    <t>Total Income</t>
  </si>
  <si>
    <t>Charitable Organization</t>
  </si>
  <si>
    <t>Projected Monthly Income - Property</t>
  </si>
  <si>
    <t>Maintenance for Cars</t>
  </si>
  <si>
    <t>Storage</t>
  </si>
  <si>
    <t>Add any unique expenses or potential big changes.</t>
  </si>
  <si>
    <t>NOTES:</t>
  </si>
  <si>
    <t>Personal Monthly Spending Plan</t>
  </si>
  <si>
    <t>Health Insurance</t>
  </si>
  <si>
    <t>Life Insurance #1</t>
  </si>
  <si>
    <t>Life Insurance  #2</t>
  </si>
  <si>
    <t>Long Term Care Insurance</t>
  </si>
  <si>
    <t>Disability Income Insurance #1</t>
  </si>
  <si>
    <t>Disability Income Insurance #2</t>
  </si>
  <si>
    <t>Medical Supplies</t>
  </si>
  <si>
    <t>Fitness - Health club</t>
  </si>
  <si>
    <t>Video/Movies/Streaming</t>
  </si>
  <si>
    <t>Utilities</t>
  </si>
  <si>
    <t>Cable TV</t>
  </si>
  <si>
    <t>Maintenance or Repairs</t>
  </si>
  <si>
    <t>Investment accounts</t>
  </si>
  <si>
    <t>Mortgage</t>
  </si>
  <si>
    <t>Primary Mortgage</t>
  </si>
  <si>
    <t>Other Mortgage</t>
  </si>
  <si>
    <t>Credit Cards</t>
  </si>
  <si>
    <t>Credit Card Monthly Payments</t>
  </si>
  <si>
    <t>Retirement accounts #1</t>
  </si>
  <si>
    <t>Retirement accounts #2</t>
  </si>
  <si>
    <t>Emergency Fund Account</t>
  </si>
  <si>
    <t>Other Accounts</t>
  </si>
  <si>
    <t>Financial Planner</t>
  </si>
  <si>
    <t>Professional Services</t>
  </si>
  <si>
    <t>Attorney and Legal</t>
  </si>
  <si>
    <t>Accountant/CPA/Tax Preparor</t>
  </si>
  <si>
    <t>Make note of unnessary expenses that you can easy eliminate.</t>
  </si>
  <si>
    <t>Keep Track of interest rates on your mortgage, loans and credit cards.</t>
  </si>
  <si>
    <t>Supplements/Vitamins/Other</t>
  </si>
  <si>
    <t>Art/Crafts/Projects</t>
  </si>
  <si>
    <t>Concerts/Music</t>
  </si>
  <si>
    <t>Look for healthy choices that also reduce your expenses.</t>
  </si>
  <si>
    <t>Monitor your fixed expenses that are reoccuring each month.</t>
  </si>
  <si>
    <t>PROJECTED Monthly Income</t>
  </si>
  <si>
    <t>ACTUAL Monthly Income</t>
  </si>
  <si>
    <t>Item</t>
  </si>
  <si>
    <t>Amount</t>
  </si>
  <si>
    <t>Salary</t>
  </si>
  <si>
    <t>Spouse's salary</t>
  </si>
  <si>
    <t>Dividends</t>
  </si>
  <si>
    <t>Interest</t>
  </si>
  <si>
    <t>Investments</t>
  </si>
  <si>
    <t>Reimbursements</t>
  </si>
  <si>
    <t>Total</t>
  </si>
  <si>
    <t>Bills</t>
  </si>
  <si>
    <t>Credit cards</t>
  </si>
  <si>
    <t>IRA</t>
  </si>
  <si>
    <t>Laundry</t>
  </si>
  <si>
    <t>Car loan</t>
  </si>
  <si>
    <t>Daycare</t>
  </si>
  <si>
    <t>Medical/Dental</t>
  </si>
  <si>
    <t>Household repairs</t>
  </si>
  <si>
    <t>Savings</t>
  </si>
  <si>
    <t>Property taxes</t>
  </si>
  <si>
    <t>Income vs. Expenses</t>
  </si>
  <si>
    <t>Monthly income</t>
  </si>
  <si>
    <t>Monthly expenses</t>
  </si>
  <si>
    <t>Total Income - #1</t>
  </si>
  <si>
    <t>Total Income - #2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</si>
  <si>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</si>
  <si>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</si>
  <si>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</si>
  <si>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</si>
  <si>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</si>
  <si>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</si>
  <si>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</si>
  <si>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</si>
  <si>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</si>
  <si>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</si>
  <si>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</si>
  <si>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</si>
  <si>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</si>
  <si>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INCOME</t>
  </si>
  <si>
    <t>Salary / Wages</t>
  </si>
  <si>
    <t>Business</t>
  </si>
  <si>
    <t>Pension</t>
  </si>
  <si>
    <t>Interest/dividends</t>
  </si>
  <si>
    <t>Miscellaneous</t>
  </si>
  <si>
    <t>SAVINGS GOAL</t>
  </si>
  <si>
    <t>Projected Savings Goal 1</t>
  </si>
  <si>
    <t>Projected Savings Goal 2</t>
  </si>
  <si>
    <t>Projected Savings Goal 3</t>
  </si>
  <si>
    <t>Projected Savings Goal 4</t>
  </si>
  <si>
    <t>Projected Savings Goal 5</t>
  </si>
  <si>
    <t>EXPENSES</t>
  </si>
  <si>
    <t>HOME</t>
  </si>
  <si>
    <t>Mortgage/rent</t>
  </si>
  <si>
    <t>Home telephone</t>
  </si>
  <si>
    <t>Mobile telephone</t>
  </si>
  <si>
    <t>Home repairs</t>
  </si>
  <si>
    <t>Home improvement</t>
  </si>
  <si>
    <t>Home security</t>
  </si>
  <si>
    <t>Garden supplies</t>
  </si>
  <si>
    <t>DAILY LIVING</t>
  </si>
  <si>
    <t xml:space="preserve">Groceries </t>
  </si>
  <si>
    <t>Child care</t>
  </si>
  <si>
    <t>Housecleaning service</t>
  </si>
  <si>
    <t>Dog walker</t>
  </si>
  <si>
    <t>Gas/fuel</t>
  </si>
  <si>
    <t>Insurance</t>
  </si>
  <si>
    <t>Repairs</t>
  </si>
  <si>
    <t>Car wash/detailing services</t>
  </si>
  <si>
    <t>Parking</t>
  </si>
  <si>
    <t>Public transportation</t>
  </si>
  <si>
    <t>Video/DVD rentals</t>
  </si>
  <si>
    <t>Movies/plays</t>
  </si>
  <si>
    <t>Concerts/clubs</t>
  </si>
  <si>
    <t>HEALTH</t>
  </si>
  <si>
    <t>Health club dues</t>
  </si>
  <si>
    <t>Prescriptions</t>
  </si>
  <si>
    <t>Over-the-counter drugs</t>
  </si>
  <si>
    <t>Co-payments/out-of-pocket</t>
  </si>
  <si>
    <t>Veterinarians/pet medicines</t>
  </si>
  <si>
    <t>Life insurance</t>
  </si>
  <si>
    <t>HOLIDAYS</t>
  </si>
  <si>
    <t>Air fare</t>
  </si>
  <si>
    <t>Accommodations</t>
  </si>
  <si>
    <t>Food</t>
  </si>
  <si>
    <t>Souvenirs</t>
  </si>
  <si>
    <t>Pet boarding</t>
  </si>
  <si>
    <t>Rental car</t>
  </si>
  <si>
    <t>RECREATION</t>
  </si>
  <si>
    <t>Gym fees</t>
  </si>
  <si>
    <t>Sports equipment</t>
  </si>
  <si>
    <t>Team dues</t>
  </si>
  <si>
    <t>Toys/child gear</t>
  </si>
  <si>
    <t>SUBSCRIBTIONS</t>
  </si>
  <si>
    <t>Magazines</t>
  </si>
  <si>
    <t>Newspapers</t>
  </si>
  <si>
    <t>Internet connection</t>
  </si>
  <si>
    <t>Public radio</t>
  </si>
  <si>
    <t>Public television</t>
  </si>
  <si>
    <t>Religious organizations</t>
  </si>
  <si>
    <t>Charity</t>
  </si>
  <si>
    <t>PERSONAL</t>
  </si>
  <si>
    <t>Gifts</t>
  </si>
  <si>
    <t>Salon/barber</t>
  </si>
  <si>
    <t>Books</t>
  </si>
  <si>
    <t>Music (CDs, etc.)</t>
  </si>
  <si>
    <t>FINANCIAL OBLIGATIONS</t>
  </si>
  <si>
    <t>Long-term savings</t>
  </si>
  <si>
    <t>Retirement (401k, Roth IRA)</t>
  </si>
  <si>
    <t>Credit card payments</t>
  </si>
  <si>
    <t>Income tax (additional)</t>
  </si>
  <si>
    <t>Other obligations</t>
  </si>
  <si>
    <t>MISC. PAYMENTS</t>
  </si>
  <si>
    <t xml:space="preserve">   Other</t>
  </si>
  <si>
    <t>TOTAL</t>
  </si>
  <si>
    <t>POTENTIAL TO SAVE</t>
  </si>
  <si>
    <t>Monthly Spending Plan</t>
  </si>
  <si>
    <t>Income</t>
  </si>
  <si>
    <t>Expenses</t>
  </si>
  <si>
    <t>Simple Listing of Income and Expenses</t>
  </si>
  <si>
    <t>Budget</t>
  </si>
  <si>
    <t>Actual</t>
  </si>
  <si>
    <t>[42]</t>
  </si>
  <si>
    <t>Wages &amp; Tips</t>
  </si>
  <si>
    <t>Interest Income</t>
  </si>
  <si>
    <t>NET</t>
  </si>
  <si>
    <t>Gifts Received</t>
  </si>
  <si>
    <t>Refunds/Reimbursements</t>
  </si>
  <si>
    <t>Transfer from Savings</t>
  </si>
  <si>
    <t>Personal Supplies</t>
  </si>
  <si>
    <t>Cleaning</t>
  </si>
  <si>
    <t>HOME EXPENSES</t>
  </si>
  <si>
    <t>Education/Lessons</t>
  </si>
  <si>
    <t>Dining/Eating Out</t>
  </si>
  <si>
    <t>Home/Rental Insurance</t>
  </si>
  <si>
    <t>Salon/Barber</t>
  </si>
  <si>
    <t>Pet Food</t>
  </si>
  <si>
    <t>Gas/Oil</t>
  </si>
  <si>
    <t>Water/Sewer/Trash</t>
  </si>
  <si>
    <t>Phone</t>
  </si>
  <si>
    <t>Cable/Satellite</t>
  </si>
  <si>
    <t>Internet</t>
  </si>
  <si>
    <t>Furnishings/Appliances</t>
  </si>
  <si>
    <t>Activities</t>
  </si>
  <si>
    <t>Lawn/Garden</t>
  </si>
  <si>
    <t>Maintenance/Supplies</t>
  </si>
  <si>
    <t>Games</t>
  </si>
  <si>
    <t>Improvements</t>
  </si>
  <si>
    <t>Fun Stuff</t>
  </si>
  <si>
    <t>Hobbies</t>
  </si>
  <si>
    <t>Media</t>
  </si>
  <si>
    <t>Outdoor Recreation</t>
  </si>
  <si>
    <t>Sports</t>
  </si>
  <si>
    <t>Vehicle Payments</t>
  </si>
  <si>
    <t>Toys/Gadgets</t>
  </si>
  <si>
    <t>Auto Insurance</t>
  </si>
  <si>
    <t>Vacation/Travel</t>
  </si>
  <si>
    <t>Bus/Taxi/Train Fare</t>
  </si>
  <si>
    <t>Registration/License</t>
  </si>
  <si>
    <t>SAVINGS</t>
  </si>
  <si>
    <t>Emergency Fund</t>
  </si>
  <si>
    <t>Car Replacement</t>
  </si>
  <si>
    <t>Retirement Fund</t>
  </si>
  <si>
    <t>Education Fund</t>
  </si>
  <si>
    <t>Doctor/Dentist</t>
  </si>
  <si>
    <t>Medicine/Drugs</t>
  </si>
  <si>
    <t>Health Club Dues</t>
  </si>
  <si>
    <t>Life Insurance</t>
  </si>
  <si>
    <t>Veterinarian/Pet Care</t>
  </si>
  <si>
    <t>OBLIGATIONS</t>
  </si>
  <si>
    <t>Student Loans</t>
  </si>
  <si>
    <t>Other Loans</t>
  </si>
  <si>
    <t>CHARITY/GIFTS</t>
  </si>
  <si>
    <t>Alimony/Child Support</t>
  </si>
  <si>
    <t>Gifts Given</t>
  </si>
  <si>
    <t>Federal Taxes</t>
  </si>
  <si>
    <t>Charitable Donations</t>
  </si>
  <si>
    <t>State/Local Taxes</t>
  </si>
  <si>
    <t>Religious Donations</t>
  </si>
  <si>
    <t>SUBSCRIPTIONS</t>
  </si>
  <si>
    <t>MISCELLANEOUS</t>
  </si>
  <si>
    <t>Newspaper</t>
  </si>
  <si>
    <t>Bank Fees</t>
  </si>
  <si>
    <t>Postage</t>
  </si>
  <si>
    <t>Dues/Memberships</t>
  </si>
  <si>
    <t>Overview - Summary</t>
  </si>
  <si>
    <t>Expected</t>
  </si>
  <si>
    <t>Personal Annual Spending Plan and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</si>
</sst>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9" formatCode="_-* #,##0.00_-;\-* #,##0.00_-;_-* &quot;-&quot;??_-;_-@_-"/>
    <numFmt numFmtId="170" formatCode="_-* #,##0.00_-;[Red]\-* #,##0.00_-;_-* &quot;-&quot;??_-;_-@_-"/>
  </numFmts>
  <fonts count="54">
    <font>
      <sz val="10"/>
      <color theme="1" tint="0.24994659260841701"/>
      <name val="Lucida Sans"/>
      <family val="2"/>
      <scheme val="minor"/>
    </font>
    <font>
      <sz val="11"/>
      <color theme="1"/>
      <name val="Lucida Sans"/>
      <family val="2"/>
      <scheme val="minor"/>
    </font>
    <font>
      <sz val="10"/>
      <color theme="1" tint="0.24994659260841701"/>
      <name val="Rockwell"/>
      <family val="2"/>
      <scheme val="major"/>
    </font>
    <font>
      <b/>
      <sz val="10"/>
      <color theme="1" tint="0.24994659260841701"/>
      <name val="Rockwell"/>
      <family val="2"/>
      <scheme val="major"/>
    </font>
    <font>
      <sz val="22"/>
      <color theme="3" tint="0.24994659260841701"/>
      <name val="Rockwell"/>
      <family val="2"/>
      <scheme val="major"/>
    </font>
    <font>
      <sz val="11"/>
      <color theme="0"/>
      <name val="Lucida Sans"/>
      <family val="2"/>
      <scheme val="minor"/>
    </font>
    <font>
      <sz val="10"/>
      <color theme="0"/>
      <name val="Lucida Sans"/>
      <family val="2"/>
      <scheme val="minor"/>
    </font>
    <font>
      <sz val="12"/>
      <name val="Lucida Sans"/>
      <family val="2"/>
      <charset val="238"/>
      <scheme val="minor"/>
    </font>
    <font>
      <sz val="11"/>
      <color theme="4" tint="-0.499984740745262"/>
      <name val="Lucida Sans"/>
      <family val="2"/>
      <scheme val="minor"/>
    </font>
    <font>
      <sz val="14"/>
      <color theme="0"/>
      <name val="Rockwell"/>
      <family val="1"/>
      <scheme val="major"/>
    </font>
    <font>
      <b/>
      <sz val="12"/>
      <name val="Lucida Sans"/>
      <family val="2"/>
      <charset val="238"/>
      <scheme val="minor"/>
    </font>
    <font>
      <sz val="12"/>
      <color theme="1" tint="0.24994659260841701"/>
      <name val="Lucida Sans"/>
      <family val="2"/>
      <scheme val="minor"/>
    </font>
    <font>
      <sz val="12"/>
      <color theme="1" tint="0.24994659260841701"/>
      <name val="Rockwell"/>
      <family val="1"/>
      <scheme val="major"/>
    </font>
    <font>
      <b/>
      <sz val="12"/>
      <color theme="1" tint="0.24994659260841701"/>
      <name val="Lucida Sans"/>
      <family val="2"/>
      <charset val="238"/>
      <scheme val="minor"/>
    </font>
    <font>
      <sz val="11"/>
      <color rgb="FF000000"/>
      <name val="Lucida Sans"/>
      <family val="2"/>
      <scheme val="minor"/>
    </font>
    <font>
      <sz val="16"/>
      <color theme="1" tint="0.24994659260841701"/>
      <name val="Lucida Sans"/>
      <family val="2"/>
      <scheme val="minor"/>
    </font>
    <font>
      <sz val="12"/>
      <color theme="2" tint="0.79995117038483843"/>
      <name val="Rockwell"/>
      <family val="1"/>
      <scheme val="major"/>
    </font>
    <font>
      <sz val="12"/>
      <name val="Lucida Sans"/>
      <family val="2"/>
      <scheme val="minor"/>
    </font>
    <font>
      <b/>
      <sz val="18"/>
      <color theme="0"/>
      <name val="Rockwell"/>
      <family val="1"/>
      <scheme val="major"/>
    </font>
    <font>
      <sz val="10"/>
      <color theme="1" tint="0.24994659260841701"/>
      <name val="Lucida Sans"/>
      <family val="2"/>
      <scheme val="minor"/>
    </font>
    <font>
      <sz val="10"/>
      <name val="Arial"/>
      <family val="2"/>
    </font>
    <font>
      <sz val="36"/>
      <color theme="1"/>
      <name val="Rockwell"/>
      <family val="2"/>
      <scheme val="major"/>
    </font>
    <font>
      <u/>
      <sz val="10"/>
      <color indexed="12"/>
      <name val="Arial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Calibri"/>
      <family val="2"/>
    </font>
    <font>
      <sz val="10"/>
      <name val="Calibri"/>
      <family val="2"/>
    </font>
    <font>
      <sz val="10"/>
      <color theme="1" tint="0.24994659260841701"/>
      <name val="Calibri"/>
      <family val="2"/>
    </font>
    <font>
      <sz val="12"/>
      <color theme="1" tint="0.2499465926084170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1" tint="0.24994659260841701"/>
      <name val="Calibri"/>
      <family val="2"/>
    </font>
    <font>
      <sz val="18"/>
      <name val="Cambria"/>
      <family val="1"/>
    </font>
    <font>
      <sz val="10"/>
      <name val="Cambria"/>
      <family val="1"/>
    </font>
    <font>
      <u/>
      <sz val="10"/>
      <color indexed="12"/>
      <name val="Cambria"/>
      <family val="1"/>
    </font>
    <font>
      <sz val="10"/>
      <color theme="1" tint="0.24994659260841701"/>
      <name val="Cambria"/>
      <family val="1"/>
    </font>
    <font>
      <u/>
      <sz val="8"/>
      <color indexed="12"/>
      <name val="Cambria"/>
      <family val="1"/>
    </font>
    <font>
      <sz val="8"/>
      <name val="Cambria"/>
      <family val="1"/>
    </font>
    <font>
      <sz val="8"/>
      <color theme="1" tint="0.34998626667073579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1"/>
      <color theme="0"/>
      <name val="Cambria"/>
      <family val="1"/>
    </font>
    <font>
      <b/>
      <sz val="11"/>
      <color theme="1"/>
      <name val="Cambria"/>
      <family val="1"/>
    </font>
    <font>
      <b/>
      <sz val="9"/>
      <color theme="1"/>
      <name val="Cambria"/>
      <family val="1"/>
    </font>
    <font>
      <sz val="6"/>
      <color theme="0"/>
      <name val="Cambria"/>
      <family val="1"/>
    </font>
    <font>
      <b/>
      <sz val="10"/>
      <color theme="0" tint="-0.249977111117893"/>
      <name val="Cambria"/>
      <family val="1"/>
    </font>
  </fonts>
  <fills count="2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theme="2" tint="0.79995117038483843"/>
      </patternFill>
    </fill>
    <fill>
      <patternFill patternType="solid">
        <fgColor theme="0" tint="-4.9989318521683403E-2"/>
        <bgColor theme="2" tint="0.59996337778862885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29"/>
      </patternFill>
    </fill>
    <fill>
      <patternFill patternType="solid">
        <fgColor rgb="FF1599C5"/>
        <bgColor indexed="64"/>
      </patternFill>
    </fill>
    <fill>
      <patternFill patternType="solid">
        <fgColor rgb="FFEDA535"/>
        <bgColor indexed="64"/>
      </patternFill>
    </fill>
    <fill>
      <patternFill patternType="solid">
        <fgColor rgb="FF7CC04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599C5"/>
        <bgColor indexed="46"/>
      </patternFill>
    </fill>
    <fill>
      <patternFill patternType="solid">
        <fgColor rgb="FF1599C5"/>
        <bgColor indexed="29"/>
      </patternFill>
    </fill>
    <fill>
      <patternFill patternType="solid">
        <fgColor rgb="FF1599C5"/>
        <bgColor indexed="19"/>
      </patternFill>
    </fill>
    <fill>
      <patternFill patternType="solid">
        <fgColor rgb="FF1599C5"/>
        <bgColor indexed="13"/>
      </patternFill>
    </fill>
    <fill>
      <patternFill patternType="solid">
        <fgColor rgb="FF7CC04D"/>
        <bgColor indexed="13"/>
      </patternFill>
    </fill>
    <fill>
      <patternFill patternType="solid">
        <fgColor theme="1"/>
        <bgColor theme="1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1" applyNumberFormat="0" applyFill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165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2" fillId="0" borderId="0" xfId="2" applyBorder="1" applyAlignment="1">
      <alignment vertical="center" wrapText="1"/>
    </xf>
    <xf numFmtId="0" fontId="2" fillId="0" borderId="0" xfId="2" applyBorder="1" applyAlignment="1">
      <alignment vertical="center"/>
    </xf>
    <xf numFmtId="0" fontId="2" fillId="0" borderId="0" xfId="2" applyBorder="1" applyAlignment="1">
      <alignment horizontal="left" vertical="center"/>
    </xf>
    <xf numFmtId="8" fontId="3" fillId="0" borderId="0" xfId="0" applyNumberFormat="1" applyFont="1" applyAlignment="1">
      <alignment vertical="center"/>
    </xf>
    <xf numFmtId="0" fontId="7" fillId="2" borderId="4" xfId="2" applyFont="1" applyFill="1" applyBorder="1" applyAlignment="1">
      <alignment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/>
    <xf numFmtId="0" fontId="13" fillId="0" borderId="0" xfId="0" applyFont="1" applyAlignment="1">
      <alignment vertical="center"/>
    </xf>
    <xf numFmtId="0" fontId="5" fillId="0" borderId="0" xfId="0" applyFont="1" applyAlignment="1">
      <alignment wrapText="1"/>
    </xf>
    <xf numFmtId="7" fontId="7" fillId="2" borderId="6" xfId="0" applyNumberFormat="1" applyFont="1" applyFill="1" applyBorder="1" applyAlignment="1">
      <alignment vertical="center"/>
    </xf>
    <xf numFmtId="7" fontId="10" fillId="4" borderId="6" xfId="0" applyNumberFormat="1" applyFont="1" applyFill="1" applyBorder="1" applyAlignment="1">
      <alignment vertical="center"/>
    </xf>
    <xf numFmtId="0" fontId="14" fillId="0" borderId="0" xfId="0" applyFont="1"/>
    <xf numFmtId="0" fontId="15" fillId="0" borderId="0" xfId="0" applyFont="1"/>
    <xf numFmtId="164" fontId="11" fillId="0" borderId="0" xfId="0" applyNumberFormat="1" applyFont="1" applyFill="1" applyAlignment="1">
      <alignment vertical="center"/>
    </xf>
    <xf numFmtId="0" fontId="17" fillId="6" borderId="0" xfId="0" applyNumberFormat="1" applyFont="1" applyFill="1" applyBorder="1" applyAlignment="1">
      <alignment vertical="center"/>
    </xf>
    <xf numFmtId="0" fontId="17" fillId="7" borderId="0" xfId="0" applyNumberFormat="1" applyFont="1" applyFill="1" applyBorder="1" applyAlignment="1">
      <alignment vertical="center"/>
    </xf>
    <xf numFmtId="0" fontId="16" fillId="8" borderId="8" xfId="0" applyFont="1" applyFill="1" applyBorder="1" applyAlignment="1">
      <alignment vertical="center"/>
    </xf>
    <xf numFmtId="0" fontId="9" fillId="3" borderId="4" xfId="3" applyFont="1" applyFill="1" applyBorder="1" applyAlignment="1">
      <alignment vertical="center"/>
    </xf>
    <xf numFmtId="0" fontId="9" fillId="3" borderId="7" xfId="3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9" fillId="3" borderId="5" xfId="3" applyFont="1" applyFill="1" applyBorder="1" applyAlignment="1">
      <alignment vertical="center"/>
    </xf>
    <xf numFmtId="0" fontId="7" fillId="5" borderId="6" xfId="2" applyFont="1" applyFill="1" applyBorder="1" applyAlignment="1">
      <alignment horizontal="left" vertical="center" wrapText="1" indent="1"/>
    </xf>
    <xf numFmtId="0" fontId="18" fillId="0" borderId="10" xfId="0" applyFont="1" applyFill="1" applyBorder="1" applyAlignment="1">
      <alignment horizontal="center" vertical="center"/>
    </xf>
    <xf numFmtId="0" fontId="21" fillId="10" borderId="9" xfId="1" applyFont="1" applyFill="1" applyBorder="1" applyAlignment="1">
      <alignment horizontal="center" vertical="center"/>
    </xf>
    <xf numFmtId="7" fontId="10" fillId="11" borderId="6" xfId="0" applyNumberFormat="1" applyFont="1" applyFill="1" applyBorder="1" applyAlignment="1">
      <alignment horizontal="right" vertical="center" indent="1"/>
    </xf>
    <xf numFmtId="0" fontId="24" fillId="0" borderId="0" xfId="0" applyFont="1"/>
    <xf numFmtId="0" fontId="25" fillId="0" borderId="0" xfId="9" applyFont="1" applyFill="1" applyBorder="1" applyAlignment="1" applyProtection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vertical="center"/>
    </xf>
    <xf numFmtId="40" fontId="24" fillId="0" borderId="0" xfId="0" applyNumberFormat="1" applyFont="1" applyAlignment="1">
      <alignment horizontal="centerContinuous" vertical="center"/>
    </xf>
    <xf numFmtId="0" fontId="29" fillId="12" borderId="12" xfId="0" applyFont="1" applyFill="1" applyBorder="1" applyAlignment="1" applyProtection="1">
      <alignment horizontal="left" vertical="center" indent="1"/>
      <protection locked="0" hidden="1"/>
    </xf>
    <xf numFmtId="0" fontId="29" fillId="12" borderId="12" xfId="0" applyFont="1" applyFill="1" applyBorder="1" applyAlignment="1">
      <alignment horizontal="left" vertical="center" indent="1"/>
    </xf>
    <xf numFmtId="0" fontId="30" fillId="0" borderId="12" xfId="0" applyFont="1" applyBorder="1" applyAlignment="1" applyProtection="1">
      <alignment vertical="center"/>
      <protection locked="0" hidden="1"/>
    </xf>
    <xf numFmtId="0" fontId="30" fillId="0" borderId="12" xfId="0" applyFont="1" applyBorder="1" applyAlignment="1">
      <alignment vertical="center"/>
    </xf>
    <xf numFmtId="0" fontId="24" fillId="0" borderId="12" xfId="0" applyFont="1" applyBorder="1" applyAlignment="1" applyProtection="1">
      <alignment horizontal="left" vertical="center" indent="1"/>
      <protection locked="0" hidden="1"/>
    </xf>
    <xf numFmtId="169" fontId="24" fillId="0" borderId="12" xfId="0" applyNumberFormat="1" applyFont="1" applyBorder="1" applyAlignment="1" applyProtection="1">
      <alignment horizontal="right" vertical="center"/>
      <protection locked="0" hidden="1"/>
    </xf>
    <xf numFmtId="169" fontId="31" fillId="0" borderId="12" xfId="0" applyNumberFormat="1" applyFont="1" applyBorder="1" applyAlignment="1" applyProtection="1">
      <alignment horizontal="right" vertical="center"/>
      <protection hidden="1"/>
    </xf>
    <xf numFmtId="40" fontId="24" fillId="0" borderId="12" xfId="0" applyNumberFormat="1" applyFont="1" applyBorder="1" applyAlignment="1" applyProtection="1">
      <alignment vertical="center"/>
      <protection locked="0" hidden="1"/>
    </xf>
    <xf numFmtId="40" fontId="31" fillId="0" borderId="12" xfId="0" applyNumberFormat="1" applyFont="1" applyBorder="1" applyAlignment="1" applyProtection="1">
      <alignment vertical="center"/>
      <protection hidden="1"/>
    </xf>
    <xf numFmtId="40" fontId="31" fillId="12" borderId="12" xfId="0" applyNumberFormat="1" applyFont="1" applyFill="1" applyBorder="1" applyAlignment="1" applyProtection="1">
      <alignment horizontal="left" vertical="center" indent="1"/>
      <protection hidden="1"/>
    </xf>
    <xf numFmtId="169" fontId="31" fillId="12" borderId="12" xfId="0" applyNumberFormat="1" applyFont="1" applyFill="1" applyBorder="1" applyAlignment="1" applyProtection="1">
      <alignment horizontal="right" vertical="center"/>
      <protection hidden="1"/>
    </xf>
    <xf numFmtId="0" fontId="29" fillId="10" borderId="12" xfId="0" applyFont="1" applyFill="1" applyBorder="1" applyAlignment="1" applyProtection="1">
      <alignment horizontal="left" vertical="center" indent="1"/>
      <protection locked="0" hidden="1"/>
    </xf>
    <xf numFmtId="0" fontId="29" fillId="10" borderId="12" xfId="0" applyFont="1" applyFill="1" applyBorder="1" applyAlignment="1">
      <alignment horizontal="left" vertical="center" indent="1"/>
    </xf>
    <xf numFmtId="40" fontId="24" fillId="0" borderId="12" xfId="0" applyNumberFormat="1" applyFont="1" applyBorder="1" applyAlignment="1" applyProtection="1">
      <alignment horizontal="left" vertical="center" indent="1"/>
      <protection hidden="1"/>
    </xf>
    <xf numFmtId="169" fontId="24" fillId="0" borderId="12" xfId="0" applyNumberFormat="1" applyFont="1" applyBorder="1" applyAlignment="1" applyProtection="1">
      <alignment vertical="center"/>
      <protection hidden="1"/>
    </xf>
    <xf numFmtId="169" fontId="31" fillId="0" borderId="12" xfId="0" applyNumberFormat="1" applyFont="1" applyBorder="1" applyAlignment="1" applyProtection="1">
      <alignment vertical="center"/>
      <protection hidden="1"/>
    </xf>
    <xf numFmtId="40" fontId="31" fillId="10" borderId="12" xfId="0" applyNumberFormat="1" applyFont="1" applyFill="1" applyBorder="1" applyAlignment="1" applyProtection="1">
      <alignment horizontal="left" vertical="center" indent="1"/>
      <protection hidden="1"/>
    </xf>
    <xf numFmtId="169" fontId="31" fillId="10" borderId="12" xfId="0" applyNumberFormat="1" applyFont="1" applyFill="1" applyBorder="1" applyAlignment="1" applyProtection="1">
      <alignment horizontal="right" vertical="center"/>
      <protection hidden="1"/>
    </xf>
    <xf numFmtId="0" fontId="29" fillId="11" borderId="12" xfId="0" applyFont="1" applyFill="1" applyBorder="1" applyAlignment="1" applyProtection="1">
      <alignment horizontal="left" vertical="center" indent="1"/>
      <protection locked="0" hidden="1"/>
    </xf>
    <xf numFmtId="0" fontId="29" fillId="11" borderId="12" xfId="0" applyFont="1" applyFill="1" applyBorder="1" applyAlignment="1">
      <alignment horizontal="left" vertical="center" indent="1"/>
    </xf>
    <xf numFmtId="0" fontId="29" fillId="0" borderId="12" xfId="0" applyFont="1" applyBorder="1" applyAlignment="1">
      <alignment vertical="center"/>
    </xf>
    <xf numFmtId="169" fontId="24" fillId="0" borderId="12" xfId="0" applyNumberFormat="1" applyFont="1" applyBorder="1" applyAlignment="1" applyProtection="1">
      <alignment vertical="center"/>
      <protection locked="0" hidden="1"/>
    </xf>
    <xf numFmtId="169" fontId="31" fillId="0" borderId="12" xfId="0" applyNumberFormat="1" applyFont="1" applyBorder="1" applyAlignment="1" applyProtection="1">
      <alignment vertical="center"/>
      <protection locked="0" hidden="1"/>
    </xf>
    <xf numFmtId="169" fontId="31" fillId="10" borderId="12" xfId="0" applyNumberFormat="1" applyFont="1" applyFill="1" applyBorder="1" applyAlignment="1" applyProtection="1">
      <alignment vertical="center"/>
      <protection hidden="1"/>
    </xf>
    <xf numFmtId="0" fontId="31" fillId="0" borderId="12" xfId="0" applyFont="1" applyBorder="1" applyAlignment="1">
      <alignment vertical="center"/>
    </xf>
    <xf numFmtId="40" fontId="24" fillId="0" borderId="12" xfId="0" applyNumberFormat="1" applyFont="1" applyBorder="1" applyAlignment="1" applyProtection="1">
      <alignment vertical="center"/>
      <protection hidden="1"/>
    </xf>
    <xf numFmtId="40" fontId="31" fillId="0" borderId="12" xfId="0" applyNumberFormat="1" applyFont="1" applyBorder="1" applyAlignment="1" applyProtection="1">
      <alignment vertical="center"/>
      <protection locked="0" hidden="1"/>
    </xf>
    <xf numFmtId="169" fontId="31" fillId="10" borderId="12" xfId="0" applyNumberFormat="1" applyFont="1" applyFill="1" applyBorder="1" applyAlignment="1" applyProtection="1">
      <alignment vertical="center"/>
      <protection locked="0" hidden="1"/>
    </xf>
    <xf numFmtId="0" fontId="24" fillId="0" borderId="12" xfId="0" applyFont="1" applyBorder="1"/>
    <xf numFmtId="0" fontId="24" fillId="13" borderId="12" xfId="0" applyFont="1" applyFill="1" applyBorder="1"/>
    <xf numFmtId="0" fontId="24" fillId="13" borderId="12" xfId="0" applyFont="1" applyFill="1" applyBorder="1" applyAlignment="1">
      <alignment horizontal="left" vertical="center" indent="1"/>
    </xf>
    <xf numFmtId="169" fontId="24" fillId="13" borderId="12" xfId="0" applyNumberFormat="1" applyFont="1" applyFill="1" applyBorder="1" applyAlignment="1">
      <alignment vertical="center"/>
    </xf>
    <xf numFmtId="0" fontId="31" fillId="12" borderId="12" xfId="0" applyFont="1" applyFill="1" applyBorder="1" applyAlignment="1">
      <alignment horizontal="left" vertical="center" indent="1"/>
    </xf>
    <xf numFmtId="170" fontId="31" fillId="12" borderId="12" xfId="0" applyNumberFormat="1" applyFont="1" applyFill="1" applyBorder="1" applyAlignment="1">
      <alignment vertical="center"/>
    </xf>
    <xf numFmtId="0" fontId="23" fillId="10" borderId="13" xfId="0" applyFont="1" applyFill="1" applyBorder="1" applyAlignment="1">
      <alignment horizontal="left" vertical="center"/>
    </xf>
    <xf numFmtId="0" fontId="23" fillId="10" borderId="14" xfId="0" applyFont="1" applyFill="1" applyBorder="1" applyAlignment="1">
      <alignment horizontal="left" vertical="center"/>
    </xf>
    <xf numFmtId="0" fontId="23" fillId="10" borderId="15" xfId="0" applyFont="1" applyFill="1" applyBorder="1" applyAlignment="1">
      <alignment horizontal="left" vertical="center"/>
    </xf>
    <xf numFmtId="40" fontId="24" fillId="10" borderId="9" xfId="0" applyNumberFormat="1" applyFont="1" applyFill="1" applyBorder="1" applyAlignment="1">
      <alignment horizontal="centerContinuous" vertical="center"/>
    </xf>
    <xf numFmtId="0" fontId="33" fillId="0" borderId="0" xfId="8" applyFont="1" applyFill="1"/>
    <xf numFmtId="0" fontId="34" fillId="0" borderId="0" xfId="0" applyFont="1"/>
    <xf numFmtId="0" fontId="32" fillId="14" borderId="0" xfId="8" applyFont="1" applyFill="1"/>
    <xf numFmtId="0" fontId="33" fillId="14" borderId="0" xfId="8" applyFont="1" applyFill="1"/>
    <xf numFmtId="0" fontId="35" fillId="0" borderId="0" xfId="0" applyFont="1"/>
    <xf numFmtId="0" fontId="36" fillId="0" borderId="0" xfId="8" applyFont="1"/>
    <xf numFmtId="0" fontId="37" fillId="0" borderId="0" xfId="8" applyFont="1"/>
    <xf numFmtId="0" fontId="36" fillId="15" borderId="11" xfId="8" applyFont="1" applyFill="1" applyBorder="1"/>
    <xf numFmtId="0" fontId="37" fillId="0" borderId="11" xfId="8" applyFont="1" applyBorder="1"/>
    <xf numFmtId="0" fontId="36" fillId="9" borderId="11" xfId="8" applyFont="1" applyFill="1" applyBorder="1"/>
    <xf numFmtId="0" fontId="37" fillId="9" borderId="11" xfId="8" applyFont="1" applyFill="1" applyBorder="1"/>
    <xf numFmtId="0" fontId="36" fillId="16" borderId="11" xfId="8" applyFont="1" applyFill="1" applyBorder="1"/>
    <xf numFmtId="0" fontId="36" fillId="17" borderId="11" xfId="8" applyFont="1" applyFill="1" applyBorder="1"/>
    <xf numFmtId="0" fontId="36" fillId="18" borderId="11" xfId="8" applyFont="1" applyFill="1" applyBorder="1"/>
    <xf numFmtId="0" fontId="37" fillId="18" borderId="11" xfId="8" applyFont="1" applyFill="1" applyBorder="1"/>
    <xf numFmtId="0" fontId="38" fillId="0" borderId="0" xfId="0" applyFont="1" applyAlignment="1">
      <alignment horizontal="center"/>
    </xf>
    <xf numFmtId="0" fontId="39" fillId="12" borderId="20" xfId="0" applyFont="1" applyFill="1" applyBorder="1" applyAlignment="1">
      <alignment horizontal="center" vertical="center" wrapText="1"/>
    </xf>
    <xf numFmtId="0" fontId="39" fillId="12" borderId="21" xfId="0" applyFont="1" applyFill="1" applyBorder="1" applyAlignment="1">
      <alignment horizontal="center" vertical="center" wrapText="1"/>
    </xf>
    <xf numFmtId="0" fontId="39" fillId="12" borderId="22" xfId="0" applyFont="1" applyFill="1" applyBorder="1" applyAlignment="1">
      <alignment horizontal="center" vertical="center" wrapText="1"/>
    </xf>
    <xf numFmtId="0" fontId="40" fillId="0" borderId="0" xfId="0" applyFont="1"/>
    <xf numFmtId="0" fontId="41" fillId="0" borderId="0" xfId="9" applyFont="1" applyFill="1" applyAlignment="1" applyProtection="1"/>
    <xf numFmtId="0" fontId="42" fillId="0" borderId="0" xfId="0" applyFont="1"/>
    <xf numFmtId="0" fontId="43" fillId="0" borderId="0" xfId="9" applyFont="1" applyFill="1" applyBorder="1" applyAlignment="1" applyProtection="1">
      <alignment horizontal="left"/>
    </xf>
    <xf numFmtId="0" fontId="44" fillId="0" borderId="0" xfId="0" applyFont="1"/>
    <xf numFmtId="0" fontId="45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47" fillId="10" borderId="0" xfId="0" applyFont="1" applyFill="1"/>
    <xf numFmtId="43" fontId="48" fillId="10" borderId="0" xfId="0" applyNumberFormat="1" applyFont="1" applyFill="1" applyAlignment="1">
      <alignment horizontal="center"/>
    </xf>
    <xf numFmtId="0" fontId="48" fillId="10" borderId="0" xfId="0" applyFont="1" applyFill="1" applyAlignment="1">
      <alignment horizontal="center"/>
    </xf>
    <xf numFmtId="0" fontId="49" fillId="0" borderId="0" xfId="0" applyFont="1"/>
    <xf numFmtId="0" fontId="47" fillId="0" borderId="0" xfId="0" applyFont="1"/>
    <xf numFmtId="0" fontId="40" fillId="0" borderId="0" xfId="0" applyFont="1" applyAlignment="1">
      <alignment horizontal="right" indent="1"/>
    </xf>
    <xf numFmtId="0" fontId="40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3" fillId="19" borderId="0" xfId="0" applyFont="1" applyFill="1"/>
    <xf numFmtId="0" fontId="53" fillId="19" borderId="0" xfId="0" applyFont="1" applyFill="1" applyAlignment="1">
      <alignment horizontal="center"/>
    </xf>
    <xf numFmtId="3" fontId="40" fillId="0" borderId="16" xfId="6" applyNumberFormat="1" applyFont="1" applyFill="1" applyBorder="1"/>
    <xf numFmtId="3" fontId="40" fillId="0" borderId="0" xfId="6" applyNumberFormat="1" applyFont="1" applyFill="1" applyBorder="1"/>
    <xf numFmtId="3" fontId="40" fillId="0" borderId="0" xfId="0" applyNumberFormat="1" applyFont="1"/>
    <xf numFmtId="3" fontId="50" fillId="0" borderId="0" xfId="0" applyNumberFormat="1" applyFont="1" applyAlignment="1">
      <alignment horizontal="right" vertical="center"/>
    </xf>
    <xf numFmtId="3" fontId="51" fillId="0" borderId="0" xfId="7" applyNumberFormat="1" applyFont="1" applyBorder="1" applyAlignment="1">
      <alignment horizontal="right" vertical="center"/>
    </xf>
    <xf numFmtId="3" fontId="50" fillId="13" borderId="17" xfId="0" applyNumberFormat="1" applyFont="1" applyFill="1" applyBorder="1" applyAlignment="1">
      <alignment horizontal="right" vertical="center"/>
    </xf>
    <xf numFmtId="3" fontId="51" fillId="13" borderId="17" xfId="7" applyNumberFormat="1" applyFont="1" applyFill="1" applyBorder="1" applyAlignment="1">
      <alignment horizontal="right" vertical="center"/>
    </xf>
    <xf numFmtId="3" fontId="44" fillId="0" borderId="0" xfId="0" applyNumberFormat="1" applyFont="1"/>
    <xf numFmtId="3" fontId="47" fillId="0" borderId="0" xfId="0" applyNumberFormat="1" applyFont="1"/>
    <xf numFmtId="3" fontId="48" fillId="0" borderId="0" xfId="0" applyNumberFormat="1" applyFont="1" applyAlignment="1">
      <alignment horizontal="center"/>
    </xf>
    <xf numFmtId="3" fontId="40" fillId="0" borderId="18" xfId="6" applyNumberFormat="1" applyFont="1" applyFill="1" applyBorder="1"/>
    <xf numFmtId="3" fontId="40" fillId="0" borderId="19" xfId="6" applyNumberFormat="1" applyFont="1" applyFill="1" applyBorder="1"/>
    <xf numFmtId="3" fontId="40" fillId="0" borderId="0" xfId="0" applyNumberFormat="1" applyFont="1" applyAlignment="1">
      <alignment horizontal="right" indent="1"/>
    </xf>
    <xf numFmtId="3" fontId="40" fillId="0" borderId="0" xfId="0" applyNumberFormat="1" applyFont="1" applyAlignment="1">
      <alignment horizontal="right"/>
    </xf>
  </cellXfs>
  <cellStyles count="10">
    <cellStyle name="Comma" xfId="6" builtinId="3"/>
    <cellStyle name="Currency" xfId="7" builtinId="4"/>
    <cellStyle name="Date" xfId="5" xr:uid="{FE33F3B2-B201-45AD-A81E-81BCB12ED9D2}"/>
    <cellStyle name="Heading 1" xfId="1" builtinId="16" customBuiltin="1"/>
    <cellStyle name="Heading 2" xfId="2" builtinId="17" customBuiltin="1"/>
    <cellStyle name="Heading 3" xfId="3" builtinId="18" customBuiltin="1"/>
    <cellStyle name="Hyperlink 2" xfId="9" xr:uid="{EEF7FCD9-EA73-415A-A083-E37AA465F9C2}"/>
    <cellStyle name="Normal" xfId="0" builtinId="0" customBuiltin="1"/>
    <cellStyle name="Normal 2" xfId="8" xr:uid="{4E029244-C447-489F-9B03-16373CC84B08}"/>
    <cellStyle name="Phone" xfId="4" xr:uid="{70E46558-98AC-446F-861A-54F270CBD905}"/>
  </cellStyles>
  <dxfs count="29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strike val="0"/>
        <outline val="0"/>
        <shadow val="0"/>
        <u val="none"/>
        <vertAlign val="baseline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name val="Cambria"/>
        <family val="1"/>
        <scheme val="none"/>
      </font>
      <numFmt numFmtId="3" formatCode="#,##0"/>
    </dxf>
    <dxf>
      <font>
        <strike val="0"/>
        <outline val="0"/>
        <shadow val="0"/>
        <u val="none"/>
        <vertAlign val="baseline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name val="Cambria"/>
        <family val="1"/>
        <scheme val="none"/>
      </font>
      <numFmt numFmtId="3" formatCode="#,##0"/>
    </dxf>
    <dxf>
      <font>
        <strike val="0"/>
        <outline val="0"/>
        <shadow val="0"/>
        <u val="none"/>
        <vertAlign val="baseline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name val="Cambria"/>
        <family val="1"/>
        <scheme val="none"/>
      </font>
      <numFmt numFmtId="3" formatCode="#,##0"/>
    </dxf>
    <dxf>
      <font>
        <strike val="0"/>
        <outline val="0"/>
        <shadow val="0"/>
        <u val="none"/>
        <vertAlign val="baseline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name val="Cambria"/>
        <family val="1"/>
        <scheme val="none"/>
      </font>
      <numFmt numFmtId="3" formatCode="#,##0"/>
    </dxf>
    <dxf>
      <font>
        <strike val="0"/>
        <outline val="0"/>
        <shadow val="0"/>
        <u val="none"/>
        <vertAlign val="baseline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name val="Cambria"/>
        <family val="1"/>
        <scheme val="none"/>
      </font>
      <numFmt numFmtId="3" formatCode="#,##0"/>
    </dxf>
    <dxf>
      <font>
        <strike val="0"/>
        <outline val="0"/>
        <shadow val="0"/>
        <u val="none"/>
        <vertAlign val="baseline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auto="1"/>
        </patternFill>
      </fill>
      <border outline="0">
        <left style="thin">
          <color indexed="55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strike val="0"/>
        <outline val="0"/>
        <shadow val="0"/>
        <vertAlign val="baseline"/>
        <name val="Cambria"/>
        <family val="1"/>
        <scheme val="none"/>
      </font>
      <numFmt numFmtId="3" formatCode="#,##0"/>
    </dxf>
    <dxf>
      <font>
        <strike val="0"/>
        <outline val="0"/>
        <shadow val="0"/>
        <vertAlign val="baseline"/>
        <name val="Cambria"/>
        <family val="1"/>
        <scheme val="none"/>
      </font>
      <numFmt numFmtId="3" formatCode="#,##0"/>
    </dxf>
    <dxf>
      <font>
        <strike val="0"/>
        <outline val="0"/>
        <shadow val="0"/>
        <vertAlign val="baseline"/>
        <name val="Cambria"/>
        <family val="1"/>
        <scheme val="none"/>
      </font>
      <numFmt numFmtId="3" formatCode="#,##0"/>
    </dxf>
    <dxf>
      <font>
        <strike val="0"/>
        <outline val="0"/>
        <shadow val="0"/>
        <u val="none"/>
        <vertAlign val="baseline"/>
        <color auto="1"/>
        <name val="Cambria"/>
        <family val="1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name val="Cambria"/>
        <family val="1"/>
        <scheme val="none"/>
      </font>
    </dxf>
    <dxf>
      <font>
        <strike val="0"/>
        <outline val="0"/>
        <shadow val="0"/>
        <u val="none"/>
        <vertAlign val="baseline"/>
        <color auto="1"/>
        <name val="Cambria"/>
        <family val="1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Cambria"/>
        <family val="1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name val="Cambria"/>
        <family val="1"/>
        <scheme val="none"/>
      </font>
    </dxf>
    <dxf>
      <font>
        <strike val="0"/>
        <outline val="0"/>
        <shadow val="0"/>
        <u val="none"/>
        <vertAlign val="baseline"/>
        <color auto="1"/>
        <name val="Cambria"/>
        <family val="1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Cambria"/>
        <family val="1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name val="Cambria"/>
        <family val="1"/>
        <scheme val="none"/>
      </font>
    </dxf>
    <dxf>
      <font>
        <strike val="0"/>
        <outline val="0"/>
        <shadow val="0"/>
        <u val="none"/>
        <vertAlign val="baseline"/>
        <color auto="1"/>
        <name val="Cambria"/>
        <family val="1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Cambria"/>
        <family val="1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name val="Cambria"/>
        <family val="1"/>
        <scheme val="none"/>
      </font>
    </dxf>
    <dxf>
      <font>
        <strike val="0"/>
        <outline val="0"/>
        <shadow val="0"/>
        <u val="none"/>
        <vertAlign val="baseline"/>
        <color auto="1"/>
        <name val="Cambria"/>
        <family val="1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Cambria"/>
        <family val="1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name val="Cambria"/>
        <family val="1"/>
        <scheme val="none"/>
      </font>
    </dxf>
    <dxf>
      <font>
        <strike val="0"/>
        <outline val="0"/>
        <shadow val="0"/>
        <u val="none"/>
        <vertAlign val="baseline"/>
        <color auto="1"/>
        <name val="Cambria"/>
        <family val="1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border outline="0">
        <right style="thin">
          <color indexed="55"/>
        </right>
      </border>
    </dxf>
    <dxf>
      <font>
        <strike val="0"/>
        <outline val="0"/>
        <shadow val="0"/>
        <u val="none"/>
        <vertAlign val="baseline"/>
        <color auto="1"/>
        <name val="Cambria"/>
        <family val="1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name val="Cambria"/>
        <family val="1"/>
        <scheme val="none"/>
      </font>
    </dxf>
    <dxf>
      <font>
        <strike val="0"/>
        <outline val="0"/>
        <shadow val="0"/>
        <u val="none"/>
        <vertAlign val="baseline"/>
        <color auto="1"/>
        <name val="Cambria"/>
        <family val="1"/>
        <scheme val="none"/>
      </font>
      <fill>
        <patternFill patternType="solid">
          <fgColor indexed="64"/>
          <bgColor rgb="FF1599C5"/>
        </patternFill>
      </fill>
    </dxf>
    <dxf>
      <font>
        <strike val="0"/>
        <outline val="0"/>
        <shadow val="0"/>
        <vertAlign val="baseline"/>
        <name val="Cambria"/>
        <family val="1"/>
        <scheme val="none"/>
      </font>
    </dxf>
    <dxf>
      <border outline="0">
        <bottom style="medium">
          <color indexed="23"/>
        </bottom>
      </border>
    </dxf>
    <dxf>
      <border outline="0">
        <top style="thin">
          <color indexed="55"/>
        </top>
      </border>
    </dxf>
    <dxf>
      <border outline="0">
        <bottom style="medium">
          <color indexed="23"/>
        </bottom>
      </border>
    </dxf>
    <dxf>
      <border diagonalUp="0" diagonalDown="0">
        <left/>
        <right/>
        <top/>
        <bottom/>
      </border>
    </dxf>
    <dxf>
      <border outline="0">
        <bottom style="medium">
          <color indexed="23"/>
        </bottom>
      </border>
    </dxf>
    <dxf>
      <border diagonalUp="0" diagonalDown="0">
        <left/>
        <right/>
        <top/>
        <bottom/>
      </border>
    </dxf>
    <dxf>
      <border outline="0">
        <bottom style="medium">
          <color indexed="23"/>
        </bottom>
      </border>
    </dxf>
    <dxf>
      <border diagonalUp="0" diagonalDown="0">
        <left/>
        <right/>
        <top/>
        <bottom/>
      </border>
    </dxf>
    <dxf>
      <border outline="0">
        <bottom style="medium">
          <color indexed="23"/>
        </bottom>
      </border>
    </dxf>
    <dxf>
      <border diagonalUp="0" diagonalDown="0">
        <left/>
        <right/>
        <top/>
        <bottom/>
      </border>
    </dxf>
    <dxf>
      <border outline="0">
        <bottom style="medium">
          <color indexed="23"/>
        </bottom>
      </border>
    </dxf>
    <dxf>
      <border outline="0">
        <bottom style="medium">
          <color indexed="23"/>
        </bottom>
      </border>
    </dxf>
    <dxf>
      <border diagonalUp="0" diagonalDown="0">
        <left/>
        <right/>
        <top/>
        <bottom/>
      </border>
    </dxf>
    <dxf>
      <border outline="0">
        <bottom style="medium">
          <color indexed="23"/>
        </bottom>
      </border>
    </dxf>
    <dxf>
      <border diagonalUp="0" diagonalDown="0">
        <left/>
        <right/>
        <top/>
        <bottom/>
      </border>
    </dxf>
    <dxf>
      <border outline="0">
        <bottom style="medium">
          <color indexed="23"/>
        </bottom>
      </border>
    </dxf>
    <dxf>
      <border diagonalUp="0" diagonalDown="0">
        <left/>
        <right/>
        <top/>
        <bottom/>
      </border>
    </dxf>
    <dxf>
      <border outline="0">
        <bottom style="medium">
          <color indexed="23"/>
        </bottom>
      </border>
    </dxf>
    <dxf>
      <border diagonalUp="0" diagonalDown="0">
        <left/>
        <right/>
        <top/>
        <bottom/>
      </border>
    </dxf>
    <dxf>
      <border outline="0">
        <bottom style="medium">
          <color indexed="23"/>
        </bottom>
      </border>
    </dxf>
    <dxf>
      <border diagonalUp="0" diagonalDown="0">
        <left/>
        <right/>
        <top/>
        <bottom/>
      </border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 diagonalUp="0" diagonalDown="0">
        <left/>
        <right/>
        <top style="double">
          <color theme="6"/>
        </top>
        <bottom/>
        <vertical/>
        <horizontal/>
      </border>
    </dxf>
    <dxf>
      <font>
        <b/>
        <color theme="0"/>
      </font>
      <fill>
        <patternFill patternType="solid">
          <fgColor theme="6"/>
          <bgColor theme="6"/>
        </patternFill>
      </fill>
      <border>
        <bottom style="thin">
          <color theme="0" tint="-0.24994659260841701"/>
        </bottom>
      </border>
    </dxf>
    <dxf>
      <font>
        <color theme="1"/>
      </font>
      <border>
        <left/>
        <right/>
        <top/>
        <bottom/>
      </border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 diagonalUp="0" diagonalDown="0">
        <left/>
        <right/>
        <top style="double">
          <color theme="4"/>
        </top>
        <bottom/>
        <vertical/>
        <horizontal/>
      </border>
    </dxf>
    <dxf>
      <font>
        <b/>
        <color theme="0"/>
      </font>
      <fill>
        <patternFill patternType="solid">
          <fgColor auto="1"/>
          <bgColor theme="4"/>
        </patternFill>
      </fill>
      <border>
        <bottom style="thin">
          <color theme="0" tint="-0.24994659260841701"/>
        </bottom>
      </border>
    </dxf>
    <dxf>
      <font>
        <color theme="1"/>
      </font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alignment horizontal="general" vertical="center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4" defaultTableStyle="TableStyleLight9" defaultPivotStyle="PivotStyleLight16">
    <tableStyle name="Address Book" pivot="0" count="5" xr9:uid="{00000000-0011-0000-FFFF-FFFF00000000}">
      <tableStyleElement type="wholeTable" dxfId="298"/>
      <tableStyleElement type="headerRow" dxfId="297"/>
      <tableStyleElement type="totalRow" dxfId="296"/>
      <tableStyleElement type="firstRowStripe" dxfId="295"/>
      <tableStyleElement type="secondRowStripe" dxfId="294"/>
    </tableStyle>
    <tableStyle name="Personal monthly budget" pivot="0" count="7" xr9:uid="{DF2684C2-C435-47FA-9646-E632C3AE8948}">
      <tableStyleElement type="wholeTable" dxfId="293"/>
      <tableStyleElement type="headerRow" dxfId="292"/>
      <tableStyleElement type="totalRow" dxfId="291"/>
      <tableStyleElement type="firstColumn" dxfId="290"/>
      <tableStyleElement type="lastColumn" dxfId="289"/>
      <tableStyleElement type="firstRowStripe" dxfId="288"/>
      <tableStyleElement type="firstColumnStripe" dxfId="287"/>
    </tableStyle>
    <tableStyle name="V42_ExpenseTable" pivot="0" count="5" xr9:uid="{479D1D95-06FE-4FF3-A225-287E783BE072}">
      <tableStyleElement type="wholeTable" dxfId="154"/>
      <tableStyleElement type="headerRow" dxfId="153"/>
      <tableStyleElement type="totalRow" dxfId="152"/>
      <tableStyleElement type="firstColumn" dxfId="151"/>
      <tableStyleElement type="lastColumn" dxfId="150"/>
    </tableStyle>
    <tableStyle name="V42_IncomeTable" pivot="0" count="5" xr9:uid="{2D00DEFC-8032-4D1F-BEE5-2532E80F815A}">
      <tableStyleElement type="wholeTable" dxfId="149"/>
      <tableStyleElement type="headerRow" dxfId="148"/>
      <tableStyleElement type="totalRow" dxfId="147"/>
      <tableStyleElement type="firstColumn" dxfId="146"/>
      <tableStyleElement type="lastColumn" dxfId="145"/>
    </tableStyle>
  </tableStyles>
  <colors>
    <mruColors>
      <color rgb="FF1599C5"/>
      <color rgb="FF7CC04D"/>
      <color rgb="FFEDA5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587375</xdr:colOff>
      <xdr:row>0</xdr:row>
      <xdr:rowOff>31750</xdr:rowOff>
    </xdr:from>
    <xdr:to>
      <xdr:col>1</xdr:col>
      <xdr:colOff>2016125</xdr:colOff>
      <xdr:row>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83B5B1-50F2-4FD1-B87B-BB382BC29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0" y="31750"/>
          <a:ext cx="1428750" cy="14287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14:E26" totalsRowCount="1" headerRowDxfId="286" dataDxfId="285" totalsRowDxfId="284">
  <autoFilter ref="B14:E25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HOUSING" totalsRowLabel="Subtotal" dataDxfId="162" totalsRowDxfId="161"/>
    <tableColumn id="2" xr3:uid="{00000000-0010-0000-0000-000002000000}" name="Projected Cost" dataDxfId="160" totalsRowDxfId="159"/>
    <tableColumn id="3" xr3:uid="{00000000-0010-0000-0000-000003000000}" name="Actual Cost" dataDxfId="158" totalsRowDxfId="157"/>
    <tableColumn id="4" xr3:uid="{00000000-0010-0000-0000-000004000000}" name="Difference" totalsRowFunction="sum" dataDxfId="156" totalsRowDxfId="155"/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Pets" displayName="Pets" ref="B56:E58" totalsRowCount="1" headerRowDxfId="215" dataDxfId="214" totalsRowDxfId="213">
  <autoFilter ref="B56:E57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PETS" totalsRowLabel="Subtotal" dataDxfId="212" totalsRowDxfId="211"/>
    <tableColumn id="2" xr3:uid="{00000000-0010-0000-0900-000002000000}" name="Projected Cost" dataDxfId="210" totalsRowDxfId="209"/>
    <tableColumn id="3" xr3:uid="{00000000-0010-0000-0900-000003000000}" name="Actual Cost" dataDxfId="208" totalsRowDxfId="207"/>
    <tableColumn id="4" xr3:uid="{00000000-0010-0000-0900-000004000000}" name="Difference" dataDxfId="206" totalsRowDxfId="205"/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Legal" displayName="Legal" ref="G53:J57" totalsRowCount="1" headerRowDxfId="204" dataDxfId="203" totalsRowDxfId="202">
  <autoFilter ref="G53:J56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Professional Services" totalsRowLabel="Subtotal" dataDxfId="201" totalsRowDxfId="174"/>
    <tableColumn id="2" xr3:uid="{00000000-0010-0000-0A00-000002000000}" name="Projected Cost" dataDxfId="200" totalsRowDxfId="173"/>
    <tableColumn id="3" xr3:uid="{00000000-0010-0000-0A00-000003000000}" name="Actual Cost" dataDxfId="199" totalsRowDxfId="172"/>
    <tableColumn id="4" xr3:uid="{00000000-0010-0000-0A00-000004000000}" name="Difference" dataDxfId="198" totalsRowDxfId="171"/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PersonalCare" displayName="PersonalCare" ref="B60:E68" totalsRowCount="1" headerRowDxfId="197" dataDxfId="196" totalsRowDxfId="195">
  <autoFilter ref="B60:E67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PERSONAL CARE" totalsRowLabel="Subtotal" dataDxfId="194" totalsRowDxfId="186"/>
    <tableColumn id="2" xr3:uid="{00000000-0010-0000-0B00-000002000000}" name="Projected Cost" dataDxfId="193" totalsRowDxfId="185"/>
    <tableColumn id="3" xr3:uid="{00000000-0010-0000-0B00-000003000000}" name="Actual Cost" dataDxfId="192" totalsRowDxfId="184"/>
    <tableColumn id="4" xr3:uid="{00000000-0010-0000-0B00-000004000000}" name="Difference" dataDxfId="191" totalsRowDxfId="183"/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832E68C-9635-4532-883A-1B5ED87C835F}" name="Table2" displayName="Table2" ref="A4:D13" totalsRowCount="1" headerRowDxfId="119" dataDxfId="117" totalsRowDxfId="118" headerRowBorderDxfId="140" tableBorderDxfId="141">
  <tableColumns count="4">
    <tableColumn id="1" xr3:uid="{FF10A71F-E2BD-4E75-8B46-E5F91F10D651}" name="INCOME" totalsRowFunction="custom" dataDxfId="120" totalsRowDxfId="7">
      <totalsRowFormula>"Total " &amp; Table2[[#Headers],[INCOME]]</totalsRowFormula>
    </tableColumn>
    <tableColumn id="2" xr3:uid="{255DE95B-632D-4637-9BEB-18E32E5658A4}" name="Expected" totalsRowFunction="custom" dataDxfId="92" totalsRowDxfId="6" dataCellStyle="Comma">
      <totalsRowFormula>SUBTOTAL(9,Table2[Expected])</totalsRowFormula>
    </tableColumn>
    <tableColumn id="3" xr3:uid="{59C4F913-579C-48C4-A003-2D5EBC5BBAF8}" name="Actual" totalsRowFunction="custom" dataDxfId="91" totalsRowDxfId="5" dataCellStyle="Comma">
      <totalsRowFormula>SUBTOTAL(9,Table2[Actual])</totalsRowFormula>
    </tableColumn>
    <tableColumn id="4" xr3:uid="{BB254C08-8BF4-487D-ABD4-DAC5E8A63038}" name="Difference" totalsRowFunction="custom" dataDxfId="90" totalsRowDxfId="4" dataCellStyle="Comma">
      <calculatedColumnFormula>C5-B5</calculatedColumnFormula>
      <totalsRowFormula>SUBTOTAL(9,Table2[Difference])</totalsRowFormula>
    </tableColumn>
  </tableColumns>
  <tableStyleInfo name="V42_IncomeTable" showFirstColumn="0" showLastColumn="1" showRowStripes="0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7CAAF10-0915-4EC2-885C-F0A23AB0730D}" name="Table5" displayName="Table5" ref="A15:D29" totalsRowCount="1" headerRowDxfId="115" dataDxfId="113" totalsRowDxfId="114" headerRowBorderDxfId="138" tableBorderDxfId="139">
  <tableColumns count="4">
    <tableColumn id="1" xr3:uid="{AC71ABEF-D645-4E50-8BE2-A39B5982B846}" name="HOME EXPENSES" totalsRowFunction="custom" dataDxfId="116" totalsRowDxfId="3">
      <totalsRowFormula>"Total " &amp; Table5[[#Headers],[HOME EXPENSES]]</totalsRowFormula>
    </tableColumn>
    <tableColumn id="2" xr3:uid="{7CD7D5A4-53DE-4B16-AE9E-A4A0DBF6B27F}" name="Budget" totalsRowFunction="custom" dataDxfId="89" totalsRowDxfId="2" dataCellStyle="Comma">
      <totalsRowFormula>SUBTOTAL(9,Table5[Budget])</totalsRowFormula>
    </tableColumn>
    <tableColumn id="3" xr3:uid="{F8F3D161-1CB4-4835-88A4-64487F84D473}" name="Actual" totalsRowFunction="custom" dataDxfId="88" totalsRowDxfId="1" dataCellStyle="Comma">
      <totalsRowFormula>SUBTOTAL(9,Table5[Actual])</totalsRowFormula>
    </tableColumn>
    <tableColumn id="4" xr3:uid="{75A63116-213C-4366-97B8-A5FFEB727C0E}" name="Difference" totalsRowFunction="custom" dataDxfId="87" totalsRowDxfId="0" dataCellStyle="Comma">
      <calculatedColumnFormula>B16-C16</calculatedColumnFormula>
      <totalsRowFormula>SUBTOTAL(9,Table5[Difference])</totalsRowFormula>
    </tableColumn>
  </tableColumns>
  <tableStyleInfo name="V42_ExpenseTable" showFirstColumn="0" showLastColumn="1" showRowStripes="0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538CA0F-F4E1-44BA-8FCA-9CE26AD3224C}" name="Table6" displayName="Table6" ref="F10:I21" totalsRowCount="1" headerRowDxfId="78" dataDxfId="76" totalsRowDxfId="77" headerRowBorderDxfId="136" tableBorderDxfId="137">
  <tableColumns count="4">
    <tableColumn id="1" xr3:uid="{14163ACC-C47B-4088-A392-6F48C6C28CD9}" name="DAILY LIVING" totalsRowFunction="custom" dataDxfId="86" totalsRowDxfId="85">
      <totalsRowFormula>"Total " &amp; Table6[[#Headers],[DAILY LIVING]]</totalsRowFormula>
    </tableColumn>
    <tableColumn id="2" xr3:uid="{3DA6318F-BE63-484E-B22A-113BBE8112C1}" name="Budget" totalsRowFunction="custom" dataDxfId="84" totalsRowDxfId="83" dataCellStyle="Comma">
      <totalsRowFormula>SUBTOTAL(9,Table6[Budget])</totalsRowFormula>
    </tableColumn>
    <tableColumn id="3" xr3:uid="{2C7A4F57-DDA8-43B0-AF6C-590492EB5729}" name="Actual" totalsRowFunction="custom" dataDxfId="82" totalsRowDxfId="81" dataCellStyle="Comma">
      <totalsRowFormula>SUBTOTAL(9,Table6[Actual])</totalsRowFormula>
    </tableColumn>
    <tableColumn id="4" xr3:uid="{94B59EE2-0A25-4A45-AD91-A1B22B199A94}" name="Difference" totalsRowFunction="custom" dataDxfId="80" totalsRowDxfId="79" dataCellStyle="Comma">
      <calculatedColumnFormula>G11-H11</calculatedColumnFormula>
      <totalsRowFormula>SUBTOTAL(9,Table6[Difference])</totalsRowFormula>
    </tableColumn>
  </tableColumns>
  <tableStyleInfo name="V42_ExpenseTable" showFirstColumn="0" showLastColumn="1" showRowStripes="0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25BB4C7D-7809-478D-ADB0-1FE9CA3910A6}" name="Table7" displayName="Table7" ref="F23:I35" totalsRowCount="1" headerRowDxfId="67" dataDxfId="65" totalsRowDxfId="66" headerRowBorderDxfId="134" tableBorderDxfId="135">
  <tableColumns count="4">
    <tableColumn id="1" xr3:uid="{F9B00EE3-08AF-4482-BD18-0C8323EE50A3}" name="ENTERTAINMENT" totalsRowFunction="custom" dataDxfId="75" totalsRowDxfId="74">
      <totalsRowFormula>"Total " &amp; Table7[[#Headers],[ENTERTAINMENT]]</totalsRowFormula>
    </tableColumn>
    <tableColumn id="2" xr3:uid="{6BF921A5-BCAB-4897-BB2E-5ACE27673864}" name="Budget" totalsRowFunction="custom" dataDxfId="73" totalsRowDxfId="72" dataCellStyle="Comma">
      <totalsRowFormula>SUBTOTAL(9,Table7[Budget])</totalsRowFormula>
    </tableColumn>
    <tableColumn id="3" xr3:uid="{1F781BEB-C18E-482E-BCE8-395D0DFA467E}" name="Actual" totalsRowFunction="custom" dataDxfId="71" totalsRowDxfId="70" dataCellStyle="Comma">
      <totalsRowFormula>SUBTOTAL(9,Table7[Actual])</totalsRowFormula>
    </tableColumn>
    <tableColumn id="4" xr3:uid="{3A145EBF-7B78-4F4C-BC62-CE425603CF10}" name="Difference" totalsRowFunction="custom" dataDxfId="69" totalsRowDxfId="68" dataCellStyle="Comma">
      <calculatedColumnFormula>G24-H24</calculatedColumnFormula>
      <totalsRowFormula>SUBTOTAL(9,Table7[Difference])</totalsRowFormula>
    </tableColumn>
  </tableColumns>
  <tableStyleInfo name="V42_ExpenseTable" showFirstColumn="0" showLastColumn="1" showRowStripes="0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B84F7D04-824A-4886-BF6B-93949530523E}" name="Table8" displayName="Table8" ref="F37:I45" totalsRowCount="1" headerRowDxfId="56" dataDxfId="54" totalsRowDxfId="55" headerRowBorderDxfId="132" tableBorderDxfId="133">
  <tableColumns count="4">
    <tableColumn id="1" xr3:uid="{9B454C68-3296-44BD-A04C-809944405D9B}" name="SAVINGS" totalsRowFunction="custom" dataDxfId="64" totalsRowDxfId="63">
      <totalsRowFormula>"Total " &amp; Table8[[#Headers],[SAVINGS]]</totalsRowFormula>
    </tableColumn>
    <tableColumn id="2" xr3:uid="{A949CAA9-FD86-4CC5-9E9E-920964CB5171}" name="Budget" totalsRowFunction="custom" dataDxfId="62" totalsRowDxfId="61">
      <totalsRowFormula>SUBTOTAL(9,Table8[Budget])</totalsRowFormula>
    </tableColumn>
    <tableColumn id="3" xr3:uid="{19D9E65D-E496-4325-A09B-64C46F71A0F4}" name="Actual" totalsRowFunction="custom" dataDxfId="60" totalsRowDxfId="59">
      <totalsRowFormula>SUBTOTAL(9,Table8[Actual])</totalsRowFormula>
    </tableColumn>
    <tableColumn id="4" xr3:uid="{172E7173-724D-4B9E-A6D1-6721A148108A}" name="Difference" totalsRowFunction="custom" dataDxfId="58" totalsRowDxfId="57" dataCellStyle="Comma">
      <calculatedColumnFormula>G38-H38</calculatedColumnFormula>
      <totalsRowFormula>SUBTOTAL(9,Table8[Difference])</totalsRowFormula>
    </tableColumn>
  </tableColumns>
  <tableStyleInfo name="V42_ExpenseTable" showFirstColumn="0" showLastColumn="1" showRowStripes="0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8FC346F2-6832-44DF-A055-F568D95069C2}" name="Table10" displayName="Table10" ref="F47:I56" totalsRowCount="1" headerRowDxfId="45" dataDxfId="43" totalsRowDxfId="44" headerRowBorderDxfId="131">
  <tableColumns count="4">
    <tableColumn id="1" xr3:uid="{9056806C-862B-4EC2-BB0A-BE77BAA08D38}" name="OBLIGATIONS" totalsRowFunction="custom" dataDxfId="53" totalsRowDxfId="52">
      <totalsRowFormula>"Total " &amp; Table10[[#Headers],[OBLIGATIONS]]</totalsRowFormula>
    </tableColumn>
    <tableColumn id="2" xr3:uid="{4C05A8F8-7372-4918-A137-37EFD9458EC6}" name="Budget" totalsRowFunction="custom" dataDxfId="51" totalsRowDxfId="50" dataCellStyle="Comma">
      <totalsRowFormula>SUBTOTAL(9,Table10[Budget])</totalsRowFormula>
    </tableColumn>
    <tableColumn id="3" xr3:uid="{1074C545-7F68-44B1-AB76-F7A0FA08FBFC}" name="Actual" totalsRowFunction="custom" dataDxfId="49" totalsRowDxfId="48" dataCellStyle="Comma">
      <totalsRowFormula>SUBTOTAL(9,Table10[Actual])</totalsRowFormula>
    </tableColumn>
    <tableColumn id="4" xr3:uid="{36FB4A02-677A-428D-82B9-DC9714AE5357}" name="Difference" totalsRowFunction="custom" dataDxfId="47" totalsRowDxfId="46" dataCellStyle="Comma">
      <calculatedColumnFormula>G48-H48</calculatedColumnFormula>
      <totalsRowFormula>SUBTOTAL(9,Table10[Difference])</totalsRowFormula>
    </tableColumn>
  </tableColumns>
  <tableStyleInfo name="V42_ExpenseTable" showFirstColumn="0" showLastColumn="1" showRowStripes="0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BE5CE0D-36ED-4323-A6D4-E43347537C6B}" name="Table14" displayName="Table14" ref="F58:I63" totalsRowCount="1" headerRowDxfId="34" dataDxfId="32" totalsRowDxfId="33" headerRowBorderDxfId="129" tableBorderDxfId="130">
  <tableColumns count="4">
    <tableColumn id="1" xr3:uid="{55B32421-66F5-401F-A99B-CD2C572BC223}" name="MISCELLANEOUS" totalsRowFunction="custom" dataDxfId="42" totalsRowDxfId="41">
      <totalsRowFormula>"Total " &amp; Table14[[#Headers],[MISCELLANEOUS]]</totalsRowFormula>
    </tableColumn>
    <tableColumn id="2" xr3:uid="{19A0DB82-A5FA-4F6D-BC95-F00F170DAC74}" name="Budget" totalsRowFunction="custom" dataDxfId="40" totalsRowDxfId="39" dataCellStyle="Comma">
      <totalsRowFormula>SUBTOTAL(9,Table14[Budget])</totalsRowFormula>
    </tableColumn>
    <tableColumn id="3" xr3:uid="{5FB16B71-CBAD-4DCE-9133-C9C3D4C62854}" name="Actual" totalsRowFunction="custom" dataDxfId="38" totalsRowDxfId="37" dataCellStyle="Comma">
      <totalsRowFormula>SUBTOTAL(9,Table14[Actual])</totalsRowFormula>
    </tableColumn>
    <tableColumn id="4" xr3:uid="{6CF07547-1ADF-461F-BF3E-FFFD1F7DFA6B}" name="Difference" totalsRowFunction="custom" dataDxfId="36" totalsRowDxfId="35" dataCellStyle="Comma">
      <calculatedColumnFormula>G59-H59</calculatedColumnFormula>
      <totalsRowFormula>SUBTOTAL(9,Table14[Difference])</totalsRowFormula>
    </tableColumn>
  </tableColumns>
  <tableStyleInfo name="V42_ExpenseTable" showFirstColumn="0" showLastColumn="1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ntertainment" displayName="Entertainment" ref="B69:E76" totalsRowCount="1" headerRowDxfId="283" dataDxfId="282" totalsRowDxfId="281" headerRowCellStyle="Normal">
  <autoFilter ref="B69:E75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ENTERTAINMENT" totalsRowLabel="Subtotal" dataDxfId="280" totalsRowDxfId="166"/>
    <tableColumn id="2" xr3:uid="{00000000-0010-0000-0100-000002000000}" name="Projected Cost" dataDxfId="279" totalsRowDxfId="165"/>
    <tableColumn id="3" xr3:uid="{00000000-0010-0000-0100-000003000000}" name="Actual Cost" dataDxfId="278" totalsRowDxfId="164"/>
    <tableColumn id="4" xr3:uid="{00000000-0010-0000-0100-000004000000}" name="Difference" dataDxfId="277" totalsRowDxfId="163"/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B80D2E5-B2AA-4705-8ED8-12C1CC9077E1}" name="Table15" displayName="Table15" ref="A58:D63" totalsRowCount="1" headerRowDxfId="110" dataDxfId="108" totalsRowDxfId="109" headerRowBorderDxfId="127" tableBorderDxfId="128">
  <tableColumns count="4">
    <tableColumn id="1" xr3:uid="{B45F817B-723F-4BF8-BCA3-16D796DD9526}" name="SUBSCRIPTIONS" totalsRowFunction="custom" dataDxfId="112" totalsRowDxfId="111">
      <totalsRowFormula>"Total " &amp; Table15[[#Headers],[SUBSCRIPTIONS]]</totalsRowFormula>
    </tableColumn>
    <tableColumn id="2" xr3:uid="{DA450AB8-28FD-49DB-AACE-D2F1EDAEC6B9}" name="Budget" totalsRowFunction="custom" dataDxfId="31" totalsRowDxfId="30" dataCellStyle="Comma">
      <totalsRowFormula>SUBTOTAL(9,Table15[Budget])</totalsRowFormula>
    </tableColumn>
    <tableColumn id="3" xr3:uid="{98FEE62E-C6BE-4FF8-B928-C19B63F7754C}" name="Actual" totalsRowFunction="custom" dataDxfId="29" totalsRowDxfId="28" dataCellStyle="Comma">
      <totalsRowFormula>SUBTOTAL(9,Table15[Actual])</totalsRowFormula>
    </tableColumn>
    <tableColumn id="4" xr3:uid="{2FD5D4A3-22F9-4213-ABAE-5F59A5D0D0C3}" name="Difference" totalsRowFunction="custom" dataDxfId="27" totalsRowDxfId="26" dataCellStyle="Comma">
      <calculatedColumnFormula>B59-C59</calculatedColumnFormula>
      <totalsRowFormula>SUBTOTAL(9,Table15[Difference])</totalsRowFormula>
    </tableColumn>
  </tableColumns>
  <tableStyleInfo name="V42_ExpenseTable" showFirstColumn="0" showLastColumn="1" showRowStripes="0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8D1BB40B-2914-42E7-AF44-0F7538764899}" name="Table19" displayName="Table19" ref="A51:D56" totalsRowCount="1" headerRowDxfId="105" dataDxfId="103" totalsRowDxfId="104" headerRowBorderDxfId="125" tableBorderDxfId="126">
  <tableColumns count="4">
    <tableColumn id="1" xr3:uid="{386E9AEB-02B4-4665-92FF-225F9ACE2DF5}" name="CHARITY/GIFTS" totalsRowFunction="custom" dataDxfId="107" totalsRowDxfId="106">
      <totalsRowFormula>"Total " &amp; Table19[[#Headers],[CHARITY/GIFTS]]</totalsRowFormula>
    </tableColumn>
    <tableColumn id="2" xr3:uid="{180991F0-C548-4281-BAB3-BD516638F507}" name="Budget" totalsRowFunction="custom" dataDxfId="25" totalsRowDxfId="24" dataCellStyle="Comma">
      <totalsRowFormula>SUBTOTAL(9,Table19[Budget])</totalsRowFormula>
    </tableColumn>
    <tableColumn id="3" xr3:uid="{6EF2166F-C761-4A77-BB6D-031515DC116E}" name="Actual" totalsRowFunction="custom" dataDxfId="23" totalsRowDxfId="22" dataCellStyle="Comma">
      <totalsRowFormula>SUBTOTAL(9,Table19[Actual])</totalsRowFormula>
    </tableColumn>
    <tableColumn id="4" xr3:uid="{E0116F12-E7A2-46C5-B65A-DB59048ADD10}" name="Difference" totalsRowFunction="custom" dataDxfId="21" totalsRowDxfId="20" dataCellStyle="Comma">
      <calculatedColumnFormula>B52-C52</calculatedColumnFormula>
      <totalsRowFormula>SUBTOTAL(9,Table19[Difference])</totalsRowFormula>
    </tableColumn>
  </tableColumns>
  <tableStyleInfo name="V42_ExpenseTable" showFirstColumn="0" showLastColumn="1" showRowStripes="0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79FFE07B-4031-4184-9548-F38565DD8391}" name="Table20" displayName="Table20" ref="A31:D39" totalsRowCount="1" headerRowDxfId="100" dataDxfId="98" totalsRowDxfId="99" headerRowBorderDxfId="123" tableBorderDxfId="124">
  <tableColumns count="4">
    <tableColumn id="1" xr3:uid="{67905E4B-745D-4C01-8D02-D16866E370DF}" name="TRANSPORTATION" totalsRowFunction="custom" dataDxfId="102" totalsRowDxfId="101">
      <totalsRowFormula>"Total " &amp; Table20[[#Headers],[TRANSPORTATION]]</totalsRowFormula>
    </tableColumn>
    <tableColumn id="2" xr3:uid="{037ECC99-BA86-402E-9AC2-38BAA5DD2E70}" name="Budget" totalsRowFunction="custom" dataDxfId="19" totalsRowDxfId="18" dataCellStyle="Comma">
      <totalsRowFormula>SUBTOTAL(9,Table20[Budget])</totalsRowFormula>
    </tableColumn>
    <tableColumn id="3" xr3:uid="{94BF1FC6-E9E6-42EC-A17D-748833B1771B}" name="Actual" totalsRowFunction="custom" dataDxfId="17" totalsRowDxfId="16" dataCellStyle="Comma">
      <totalsRowFormula>SUBTOTAL(9,Table20[Actual])</totalsRowFormula>
    </tableColumn>
    <tableColumn id="4" xr3:uid="{F2D5B8DD-4FF6-4823-8601-C975715CAEA7}" name="Difference" totalsRowFunction="custom" dataDxfId="15" totalsRowDxfId="14" dataCellStyle="Comma">
      <calculatedColumnFormula>B32-C32</calculatedColumnFormula>
      <totalsRowFormula>SUBTOTAL(9,Table20[Difference])</totalsRowFormula>
    </tableColumn>
  </tableColumns>
  <tableStyleInfo name="V42_ExpenseTable" showFirstColumn="0" showLastColumn="1" showRowStripes="0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F85490CA-86AB-405A-A663-6331B5D5DD04}" name="Table21" displayName="Table21" ref="A41:D49" totalsRowCount="1" headerRowDxfId="95" dataDxfId="93" totalsRowDxfId="94" headerRowBorderDxfId="121" tableBorderDxfId="122">
  <tableColumns count="4">
    <tableColumn id="1" xr3:uid="{F9B0EC69-490C-4734-95C6-96CB7445D90E}" name="HEALTH" totalsRowFunction="custom" dataDxfId="97" totalsRowDxfId="96">
      <totalsRowFormula>"Total " &amp; Table21[[#Headers],[HEALTH]]</totalsRowFormula>
    </tableColumn>
    <tableColumn id="2" xr3:uid="{800AE9E9-D984-46CB-8C7B-1B71B4A7BACE}" name="Budget" totalsRowFunction="custom" dataDxfId="13" totalsRowDxfId="12" dataCellStyle="Comma">
      <totalsRowFormula>SUBTOTAL(9,Table21[Budget])</totalsRowFormula>
    </tableColumn>
    <tableColumn id="3" xr3:uid="{1D36368E-143B-4DDB-B800-D8452EF316E4}" name="Actual" totalsRowFunction="custom" dataDxfId="11" totalsRowDxfId="10" dataCellStyle="Comma">
      <totalsRowFormula>SUBTOTAL(9,Table21[Actual])</totalsRowFormula>
    </tableColumn>
    <tableColumn id="4" xr3:uid="{20F65F13-6BD0-4677-8C3F-AD3A7DF825A6}" name="Difference" totalsRowFunction="custom" dataDxfId="9" totalsRowDxfId="8" dataCellStyle="Comma">
      <calculatedColumnFormula>B42-C42</calculatedColumnFormula>
      <totalsRowFormula>SUBTOTAL(9,Table21[Difference])</totalsRowFormula>
    </tableColumn>
  </tableColumns>
  <tableStyleInfo name="V42_ExpenseTable" showFirstColumn="0" showLastColumn="1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Loans" displayName="Loans" ref="G28:J32" totalsRowCount="1" headerRowDxfId="276" dataDxfId="275" totalsRowDxfId="274">
  <autoFilter ref="G28:J31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LOANS" totalsRowLabel="Subtotal" dataDxfId="273" totalsRowDxfId="182"/>
    <tableColumn id="2" xr3:uid="{00000000-0010-0000-0200-000002000000}" name="Projected Cost" dataDxfId="272" totalsRowDxfId="181"/>
    <tableColumn id="3" xr3:uid="{00000000-0010-0000-0200-000003000000}" name="Actual Cost" dataDxfId="271" totalsRowDxfId="180"/>
    <tableColumn id="4" xr3:uid="{00000000-0010-0000-0200-000004000000}" name="Difference" dataDxfId="270" totalsRowDxfId="179"/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ation" displayName="Transportation" ref="B28:E37" totalsRowCount="1" headerRowDxfId="269" dataDxfId="268" totalsRowDxfId="267">
  <autoFilter ref="B28:E36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TRANSPORTATION" totalsRowLabel="Subtotal" dataDxfId="266" totalsRowDxfId="265"/>
    <tableColumn id="2" xr3:uid="{00000000-0010-0000-0300-000002000000}" name="Projected Cost" dataDxfId="264" totalsRowDxfId="263"/>
    <tableColumn id="3" xr3:uid="{00000000-0010-0000-0300-000003000000}" name="Actual Cost" dataDxfId="262" totalsRowDxfId="261"/>
    <tableColumn id="4" xr3:uid="{00000000-0010-0000-0300-000004000000}" name="Difference" dataDxfId="260" totalsRowDxfId="259"/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Insurance" displayName="Insurance" ref="B39:E48" totalsRowCount="1" headerRowDxfId="258" dataDxfId="257" totalsRowDxfId="256">
  <autoFilter ref="B39:E47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INSURANCE" totalsRowLabel="Subtotal" dataDxfId="255" totalsRowDxfId="190"/>
    <tableColumn id="2" xr3:uid="{00000000-0010-0000-0400-000002000000}" name="Projected Cost" dataDxfId="254" totalsRowDxfId="189"/>
    <tableColumn id="3" xr3:uid="{00000000-0010-0000-0400-000003000000}" name="Actual Cost" dataDxfId="253" totalsRowDxfId="188"/>
    <tableColumn id="4" xr3:uid="{00000000-0010-0000-0400-000004000000}" name="Difference" dataDxfId="252" totalsRowDxfId="187"/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xes" displayName="Taxes" ref="G34:J39" totalsRowCount="1" headerRowDxfId="251" dataDxfId="250" totalsRowDxfId="249">
  <autoFilter ref="G34:J38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TAXES" totalsRowLabel="Subtotal" dataDxfId="248" totalsRowDxfId="247"/>
    <tableColumn id="2" xr3:uid="{00000000-0010-0000-0500-000002000000}" name="Projected Cost" dataDxfId="246" totalsRowDxfId="245"/>
    <tableColumn id="3" xr3:uid="{00000000-0010-0000-0500-000003000000}" name="Actual Cost" dataDxfId="244" totalsRowDxfId="243"/>
    <tableColumn id="4" xr3:uid="{00000000-0010-0000-0500-000004000000}" name="Difference" dataDxfId="242" totalsRowDxfId="241"/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Savings" displayName="Savings" ref="G41:J47" totalsRowCount="1" headerRowDxfId="240" dataDxfId="239" totalsRowDxfId="238">
  <autoFilter ref="G41:J46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SAVINGS OR INVESTMENTS" totalsRowLabel="Subtotal" dataDxfId="237" totalsRowDxfId="178"/>
    <tableColumn id="2" xr3:uid="{00000000-0010-0000-0600-000002000000}" name="Projected Saving" dataDxfId="236" totalsRowDxfId="177"/>
    <tableColumn id="3" xr3:uid="{00000000-0010-0000-0600-000003000000}" name="Actual Saving" dataDxfId="235" totalsRowDxfId="176"/>
    <tableColumn id="4" xr3:uid="{00000000-0010-0000-0600-000004000000}" name="Difference" dataDxfId="234" totalsRowDxfId="175"/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Food" displayName="Food" ref="B50:E54" totalsRowCount="1" headerRowDxfId="233" dataDxfId="232" totalsRowDxfId="231">
  <autoFilter ref="B50:E53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FOOD" totalsRowLabel="Subtotal" dataDxfId="230" totalsRowDxfId="170"/>
    <tableColumn id="2" xr3:uid="{00000000-0010-0000-0700-000002000000}" name="Projected Cost" dataDxfId="229" totalsRowDxfId="169"/>
    <tableColumn id="3" xr3:uid="{00000000-0010-0000-0700-000003000000}" name="Actual Cost" dataDxfId="228" totalsRowDxfId="168"/>
    <tableColumn id="4" xr3:uid="{00000000-0010-0000-0700-000004000000}" name="Difference" dataDxfId="227" totalsRowDxfId="167"/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Gifts" displayName="Gifts" ref="G49:J51" totalsRowCount="1" headerRowDxfId="226" dataDxfId="225" totalsRowDxfId="224">
  <autoFilter ref="G49:J50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GIFTS AND DONATIONS" totalsRowLabel="Subtotal" dataDxfId="223" totalsRowDxfId="222"/>
    <tableColumn id="2" xr3:uid="{00000000-0010-0000-0800-000002000000}" name="Projected Cost" dataDxfId="221" totalsRowDxfId="220"/>
    <tableColumn id="3" xr3:uid="{00000000-0010-0000-0800-000003000000}" name="Actual Cost" dataDxfId="219" totalsRowDxfId="218"/>
    <tableColumn id="4" xr3:uid="{00000000-0010-0000-0800-000004000000}" name="Difference" dataDxfId="217" totalsRowDxfId="216"/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0.xml"/><Relationship Id="rId3" Type="http://schemas.openxmlformats.org/officeDocument/2006/relationships/table" Target="../tables/table15.xml"/><Relationship Id="rId7" Type="http://schemas.openxmlformats.org/officeDocument/2006/relationships/table" Target="../tables/table19.xml"/><Relationship Id="rId2" Type="http://schemas.openxmlformats.org/officeDocument/2006/relationships/table" Target="../tables/table14.xml"/><Relationship Id="rId1" Type="http://schemas.openxmlformats.org/officeDocument/2006/relationships/table" Target="../tables/table13.xml"/><Relationship Id="rId6" Type="http://schemas.openxmlformats.org/officeDocument/2006/relationships/table" Target="../tables/table18.xml"/><Relationship Id="rId11" Type="http://schemas.openxmlformats.org/officeDocument/2006/relationships/table" Target="../tables/table23.xml"/><Relationship Id="rId5" Type="http://schemas.openxmlformats.org/officeDocument/2006/relationships/table" Target="../tables/table17.xml"/><Relationship Id="rId10" Type="http://schemas.openxmlformats.org/officeDocument/2006/relationships/table" Target="../tables/table22.xml"/><Relationship Id="rId4" Type="http://schemas.openxmlformats.org/officeDocument/2006/relationships/table" Target="../tables/table16.xml"/><Relationship Id="rId9" Type="http://schemas.openxmlformats.org/officeDocument/2006/relationships/table" Target="../tables/table2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82"/>
  <sheetViews>
    <sheetView showGridLines="0" tabSelected="1" view="pageBreakPreview" zoomScale="60" zoomScaleNormal="100" workbookViewId="0">
      <selection activeCell="R30" sqref="R30"/>
    </sheetView>
  </sheetViews>
  <sheetFormatPr defaultRowHeight="21" customHeight="1"/>
  <cols>
    <col min="1" max="1" width="2.625" style="3" customWidth="1"/>
    <col min="2" max="2" width="39.625" customWidth="1"/>
    <col min="3" max="3" width="15.875" customWidth="1"/>
    <col min="4" max="4" width="12.875" customWidth="1"/>
    <col min="5" max="5" width="12.5" customWidth="1"/>
    <col min="6" max="6" width="2.625" customWidth="1"/>
    <col min="7" max="7" width="30.625" customWidth="1"/>
    <col min="8" max="8" width="20.5" customWidth="1"/>
    <col min="9" max="9" width="18.5" customWidth="1"/>
    <col min="10" max="10" width="21.125" customWidth="1"/>
  </cols>
  <sheetData>
    <row r="1" spans="1:10" s="1" customFormat="1" ht="21" customHeight="1">
      <c r="A1" s="17"/>
      <c r="B1" s="17"/>
    </row>
    <row r="2" spans="1:10" s="1" customFormat="1" ht="72" customHeight="1">
      <c r="A2" s="14"/>
      <c r="B2" s="28"/>
      <c r="C2" s="29" t="s">
        <v>68</v>
      </c>
      <c r="D2" s="29"/>
      <c r="E2" s="29"/>
      <c r="F2" s="29"/>
      <c r="G2" s="29"/>
      <c r="H2" s="29"/>
      <c r="I2" s="29"/>
      <c r="J2" s="29"/>
    </row>
    <row r="4" spans="1:10" ht="21" customHeight="1">
      <c r="B4" s="23" t="s">
        <v>102</v>
      </c>
      <c r="C4" s="24"/>
      <c r="D4" s="4"/>
      <c r="E4" s="27" t="s">
        <v>0</v>
      </c>
      <c r="F4" s="27"/>
      <c r="G4" s="27"/>
      <c r="H4" s="30"/>
      <c r="J4" s="18"/>
    </row>
    <row r="5" spans="1:10" ht="21" customHeight="1">
      <c r="A5" s="3" t="s">
        <v>1</v>
      </c>
      <c r="B5" s="8" t="s">
        <v>126</v>
      </c>
      <c r="C5" s="15"/>
      <c r="E5" s="27"/>
      <c r="F5" s="27"/>
      <c r="G5" s="27"/>
      <c r="H5" s="30"/>
      <c r="I5" s="5"/>
      <c r="J5" s="18"/>
    </row>
    <row r="6" spans="1:10" ht="21" customHeight="1">
      <c r="B6" s="8" t="s">
        <v>127</v>
      </c>
      <c r="C6" s="15"/>
      <c r="E6" s="27" t="s">
        <v>2</v>
      </c>
      <c r="F6" s="27"/>
      <c r="G6" s="27"/>
      <c r="H6" s="30"/>
      <c r="I6" s="5"/>
      <c r="J6" s="18"/>
    </row>
    <row r="7" spans="1:10" ht="21" customHeight="1">
      <c r="A7" s="3" t="s">
        <v>3</v>
      </c>
      <c r="B7" s="8" t="s">
        <v>4</v>
      </c>
      <c r="C7" s="16"/>
      <c r="E7" s="27"/>
      <c r="F7" s="27"/>
      <c r="G7" s="27"/>
      <c r="H7" s="30"/>
      <c r="I7" s="5"/>
    </row>
    <row r="8" spans="1:10" ht="21" customHeight="1">
      <c r="B8" s="2"/>
      <c r="C8" s="2"/>
      <c r="D8" s="2"/>
      <c r="E8" s="27" t="s">
        <v>5</v>
      </c>
      <c r="F8" s="27"/>
      <c r="G8" s="27"/>
      <c r="H8" s="30"/>
      <c r="I8" s="5"/>
    </row>
    <row r="9" spans="1:10" ht="21" customHeight="1">
      <c r="B9" s="23" t="s">
        <v>103</v>
      </c>
      <c r="C9" s="26"/>
      <c r="D9" s="4"/>
      <c r="E9" s="27"/>
      <c r="F9" s="27"/>
      <c r="G9" s="27"/>
      <c r="H9" s="30"/>
      <c r="I9" s="6"/>
    </row>
    <row r="10" spans="1:10" ht="21" customHeight="1">
      <c r="A10" s="3" t="s">
        <v>6</v>
      </c>
      <c r="B10" s="8" t="s">
        <v>126</v>
      </c>
      <c r="C10" s="15"/>
      <c r="I10" s="5"/>
    </row>
    <row r="11" spans="1:10" ht="21" customHeight="1">
      <c r="B11" s="8" t="s">
        <v>127</v>
      </c>
      <c r="C11" s="15"/>
      <c r="E11" s="5"/>
      <c r="H11" s="7"/>
      <c r="I11" s="5"/>
    </row>
    <row r="12" spans="1:10" ht="21" customHeight="1">
      <c r="B12" s="8" t="s">
        <v>4</v>
      </c>
      <c r="C12" s="16"/>
    </row>
    <row r="14" spans="1:10" ht="21" customHeight="1">
      <c r="A14" s="3" t="s">
        <v>7</v>
      </c>
      <c r="B14" s="11" t="s">
        <v>8</v>
      </c>
      <c r="C14" s="11" t="s">
        <v>9</v>
      </c>
      <c r="D14" s="11" t="s">
        <v>10</v>
      </c>
      <c r="E14" s="11" t="s">
        <v>11</v>
      </c>
      <c r="F14" s="12"/>
      <c r="G14" s="27" t="s">
        <v>45</v>
      </c>
      <c r="H14" s="27"/>
      <c r="I14" s="27"/>
      <c r="J14" s="30"/>
    </row>
    <row r="15" spans="1:10" ht="21" customHeight="1">
      <c r="B15" s="9" t="s">
        <v>51</v>
      </c>
      <c r="C15" s="10"/>
      <c r="D15" s="10"/>
      <c r="E15" s="10"/>
      <c r="F15" s="12"/>
      <c r="G15" s="27"/>
      <c r="H15" s="27"/>
      <c r="I15" s="27"/>
      <c r="J15" s="30"/>
    </row>
    <row r="16" spans="1:10" ht="21" customHeight="1">
      <c r="B16" s="9" t="s">
        <v>52</v>
      </c>
      <c r="C16" s="19"/>
      <c r="D16" s="10"/>
      <c r="E16" s="10"/>
      <c r="F16" s="12"/>
      <c r="G16" s="27" t="s">
        <v>47</v>
      </c>
      <c r="H16" s="27"/>
      <c r="I16" s="27"/>
      <c r="J16" s="30"/>
    </row>
    <row r="17" spans="1:10" ht="21" customHeight="1">
      <c r="B17" s="9" t="s">
        <v>50</v>
      </c>
      <c r="C17" s="19"/>
      <c r="D17" s="10"/>
      <c r="E17" s="10"/>
      <c r="F17" s="12"/>
      <c r="G17" s="27"/>
      <c r="H17" s="27"/>
      <c r="I17" s="27"/>
      <c r="J17" s="30"/>
    </row>
    <row r="18" spans="1:10" ht="21" customHeight="1">
      <c r="B18" s="9" t="s">
        <v>13</v>
      </c>
      <c r="C18" s="19"/>
      <c r="D18" s="10"/>
      <c r="E18" s="10"/>
      <c r="F18" s="12"/>
      <c r="G18" s="27" t="s">
        <v>48</v>
      </c>
      <c r="H18" s="27"/>
      <c r="I18" s="27"/>
      <c r="J18" s="30"/>
    </row>
    <row r="19" spans="1:10" ht="21" customHeight="1">
      <c r="B19" s="9" t="s">
        <v>14</v>
      </c>
      <c r="C19" s="19"/>
      <c r="D19" s="10"/>
      <c r="E19" s="10"/>
      <c r="F19" s="12"/>
      <c r="G19" s="27"/>
      <c r="H19" s="27"/>
      <c r="I19" s="27"/>
      <c r="J19" s="30"/>
    </row>
    <row r="20" spans="1:10" ht="21" customHeight="1">
      <c r="B20" s="9" t="s">
        <v>78</v>
      </c>
      <c r="C20" s="19"/>
      <c r="D20" s="10"/>
      <c r="E20" s="10"/>
      <c r="F20" s="12"/>
    </row>
    <row r="21" spans="1:10" ht="21" customHeight="1">
      <c r="B21" s="9" t="s">
        <v>77</v>
      </c>
      <c r="C21" s="19"/>
      <c r="D21" s="10"/>
      <c r="E21" s="10"/>
      <c r="F21" s="12"/>
    </row>
    <row r="22" spans="1:10" ht="21" customHeight="1">
      <c r="B22" s="9" t="s">
        <v>17</v>
      </c>
      <c r="C22" s="19"/>
      <c r="D22" s="10"/>
      <c r="E22" s="10"/>
      <c r="F22" s="12"/>
    </row>
    <row r="23" spans="1:10" ht="21" customHeight="1">
      <c r="B23" s="9" t="s">
        <v>80</v>
      </c>
      <c r="C23" s="19"/>
      <c r="D23" s="10"/>
      <c r="E23" s="10"/>
      <c r="F23" s="12"/>
    </row>
    <row r="24" spans="1:10" ht="21" customHeight="1">
      <c r="B24" s="9" t="s">
        <v>19</v>
      </c>
      <c r="C24" s="19"/>
      <c r="D24" s="10"/>
      <c r="E24" s="10"/>
      <c r="F24" s="12"/>
    </row>
    <row r="25" spans="1:10" ht="21" customHeight="1">
      <c r="B25" s="9" t="s">
        <v>49</v>
      </c>
      <c r="C25" s="19"/>
      <c r="D25" s="10"/>
      <c r="E25" s="10"/>
      <c r="F25" s="12"/>
    </row>
    <row r="26" spans="1:10" ht="21" customHeight="1">
      <c r="B26" s="13" t="s">
        <v>20</v>
      </c>
      <c r="C26" s="10"/>
      <c r="D26" s="10"/>
      <c r="E26" s="10">
        <f>SUBTOTAL(109,Housing[Difference])</f>
        <v>0</v>
      </c>
      <c r="F26" s="12"/>
    </row>
    <row r="27" spans="1:10" ht="21" customHeight="1">
      <c r="A27" s="3" t="s">
        <v>22</v>
      </c>
      <c r="B27" s="25"/>
      <c r="C27" s="25"/>
      <c r="D27" s="25"/>
      <c r="E27" s="25"/>
      <c r="F27" s="12"/>
    </row>
    <row r="28" spans="1:10" ht="21" customHeight="1">
      <c r="B28" s="11" t="s">
        <v>23</v>
      </c>
      <c r="C28" s="11" t="s">
        <v>9</v>
      </c>
      <c r="D28" s="11" t="s">
        <v>10</v>
      </c>
      <c r="E28" s="11" t="s">
        <v>11</v>
      </c>
      <c r="F28" s="12"/>
      <c r="G28" s="11" t="s">
        <v>21</v>
      </c>
      <c r="H28" s="11" t="s">
        <v>9</v>
      </c>
      <c r="I28" s="11" t="s">
        <v>10</v>
      </c>
      <c r="J28" s="11" t="s">
        <v>11</v>
      </c>
    </row>
    <row r="29" spans="1:10" ht="21" customHeight="1">
      <c r="B29" s="9" t="s">
        <v>24</v>
      </c>
      <c r="C29" s="10"/>
      <c r="D29" s="10"/>
      <c r="E29" s="10"/>
      <c r="F29" s="12"/>
      <c r="G29" s="9" t="s">
        <v>83</v>
      </c>
      <c r="H29" s="10"/>
      <c r="I29" s="10"/>
      <c r="J29" s="10"/>
    </row>
    <row r="30" spans="1:10" ht="21" customHeight="1">
      <c r="B30" s="9" t="s">
        <v>24</v>
      </c>
      <c r="C30" s="10"/>
      <c r="D30" s="10"/>
      <c r="E30" s="10"/>
      <c r="F30" s="12"/>
      <c r="G30" s="9" t="s">
        <v>84</v>
      </c>
      <c r="H30" s="10"/>
      <c r="I30" s="10"/>
      <c r="J30" s="10"/>
    </row>
    <row r="31" spans="1:10" ht="21" customHeight="1">
      <c r="B31" s="9" t="s">
        <v>26</v>
      </c>
      <c r="C31" s="10"/>
      <c r="D31" s="10"/>
      <c r="E31" s="10"/>
      <c r="F31" s="12"/>
      <c r="G31" s="9" t="s">
        <v>86</v>
      </c>
      <c r="H31" s="10"/>
      <c r="I31" s="10"/>
      <c r="J31" s="10"/>
    </row>
    <row r="32" spans="1:10" ht="21" customHeight="1">
      <c r="B32" s="9" t="s">
        <v>54</v>
      </c>
      <c r="C32" s="10"/>
      <c r="D32" s="10"/>
      <c r="E32" s="10"/>
      <c r="F32" s="12"/>
      <c r="G32" s="13" t="s">
        <v>20</v>
      </c>
      <c r="H32" s="10"/>
      <c r="I32" s="10"/>
      <c r="J32" s="10"/>
    </row>
    <row r="33" spans="2:10" ht="21" customHeight="1">
      <c r="B33" s="9" t="s">
        <v>53</v>
      </c>
      <c r="C33" s="10"/>
      <c r="D33" s="10"/>
      <c r="E33" s="10"/>
      <c r="F33" s="12"/>
      <c r="G33" s="25"/>
      <c r="H33" s="25"/>
      <c r="I33" s="25"/>
      <c r="J33" s="25"/>
    </row>
    <row r="34" spans="2:10" ht="21" customHeight="1">
      <c r="B34" s="9" t="s">
        <v>64</v>
      </c>
      <c r="C34" s="10"/>
      <c r="D34" s="10"/>
      <c r="E34" s="10"/>
      <c r="F34" s="12"/>
      <c r="G34" s="11" t="s">
        <v>27</v>
      </c>
      <c r="H34" s="11" t="s">
        <v>9</v>
      </c>
      <c r="I34" s="11" t="s">
        <v>10</v>
      </c>
      <c r="J34" s="11" t="s">
        <v>11</v>
      </c>
    </row>
    <row r="35" spans="2:10" ht="21" customHeight="1">
      <c r="B35" s="9" t="s">
        <v>65</v>
      </c>
      <c r="C35" s="10"/>
      <c r="D35" s="10"/>
      <c r="E35" s="10"/>
      <c r="F35" s="12"/>
      <c r="G35" s="9" t="s">
        <v>28</v>
      </c>
      <c r="H35" s="10"/>
      <c r="I35" s="10"/>
      <c r="J35" s="10"/>
    </row>
    <row r="36" spans="2:10" ht="21" customHeight="1">
      <c r="B36" s="9" t="s">
        <v>25</v>
      </c>
      <c r="C36" s="10"/>
      <c r="D36" s="10"/>
      <c r="E36" s="10"/>
      <c r="F36" s="12"/>
      <c r="G36" s="9" t="s">
        <v>30</v>
      </c>
      <c r="H36" s="10"/>
      <c r="I36" s="10"/>
      <c r="J36" s="10"/>
    </row>
    <row r="37" spans="2:10" ht="21" customHeight="1">
      <c r="B37" s="13" t="s">
        <v>20</v>
      </c>
      <c r="C37" s="10"/>
      <c r="D37" s="10"/>
      <c r="E37" s="10"/>
      <c r="F37" s="12"/>
      <c r="G37" s="9" t="s">
        <v>31</v>
      </c>
      <c r="H37" s="10"/>
      <c r="I37" s="10"/>
      <c r="J37" s="10"/>
    </row>
    <row r="38" spans="2:10" ht="21" customHeight="1">
      <c r="B38" s="25"/>
      <c r="C38" s="25"/>
      <c r="D38" s="25"/>
      <c r="E38" s="25"/>
      <c r="F38" s="12"/>
      <c r="G38" s="9" t="s">
        <v>18</v>
      </c>
      <c r="H38" s="10"/>
      <c r="I38" s="10"/>
      <c r="J38" s="10"/>
    </row>
    <row r="39" spans="2:10" ht="21" customHeight="1">
      <c r="B39" s="11" t="s">
        <v>29</v>
      </c>
      <c r="C39" s="11" t="s">
        <v>9</v>
      </c>
      <c r="D39" s="11" t="s">
        <v>10</v>
      </c>
      <c r="E39" s="11" t="s">
        <v>11</v>
      </c>
      <c r="F39" s="12"/>
      <c r="G39" s="13" t="s">
        <v>20</v>
      </c>
      <c r="H39" s="10"/>
      <c r="I39" s="10"/>
      <c r="J39" s="10"/>
    </row>
    <row r="40" spans="2:10" ht="21" customHeight="1">
      <c r="B40" s="9" t="s">
        <v>57</v>
      </c>
      <c r="C40" s="10"/>
      <c r="D40" s="10"/>
      <c r="E40" s="10"/>
      <c r="F40" s="12"/>
      <c r="G40" s="25"/>
      <c r="H40" s="25"/>
      <c r="I40" s="25"/>
      <c r="J40" s="25"/>
    </row>
    <row r="41" spans="2:10" ht="21" customHeight="1">
      <c r="B41" s="9" t="s">
        <v>69</v>
      </c>
      <c r="C41" s="10"/>
      <c r="D41" s="10"/>
      <c r="E41" s="10"/>
      <c r="F41" s="12"/>
      <c r="G41" s="11" t="s">
        <v>32</v>
      </c>
      <c r="H41" s="11" t="s">
        <v>58</v>
      </c>
      <c r="I41" s="11" t="s">
        <v>59</v>
      </c>
      <c r="J41" s="11" t="s">
        <v>11</v>
      </c>
    </row>
    <row r="42" spans="2:10" ht="21" customHeight="1">
      <c r="B42" s="9" t="s">
        <v>70</v>
      </c>
      <c r="C42" s="10"/>
      <c r="D42" s="10"/>
      <c r="E42" s="10"/>
      <c r="F42" s="12"/>
      <c r="G42" s="9" t="s">
        <v>87</v>
      </c>
      <c r="H42" s="10"/>
      <c r="I42" s="10"/>
      <c r="J42" s="10"/>
    </row>
    <row r="43" spans="2:10" ht="21" customHeight="1">
      <c r="B43" s="9" t="s">
        <v>71</v>
      </c>
      <c r="C43" s="10"/>
      <c r="D43" s="10"/>
      <c r="E43" s="10"/>
      <c r="F43" s="12"/>
      <c r="G43" s="9" t="s">
        <v>88</v>
      </c>
      <c r="H43" s="10"/>
      <c r="I43" s="10"/>
      <c r="J43" s="10"/>
    </row>
    <row r="44" spans="2:10" ht="21" customHeight="1">
      <c r="B44" s="9" t="s">
        <v>73</v>
      </c>
      <c r="C44" s="10"/>
      <c r="D44" s="10"/>
      <c r="E44" s="10"/>
      <c r="F44" s="12"/>
      <c r="G44" s="9" t="s">
        <v>89</v>
      </c>
      <c r="H44" s="10"/>
      <c r="I44" s="10"/>
      <c r="J44" s="10"/>
    </row>
    <row r="45" spans="2:10" ht="21" customHeight="1">
      <c r="B45" s="9" t="s">
        <v>74</v>
      </c>
      <c r="C45" s="10"/>
      <c r="D45" s="10"/>
      <c r="E45" s="10"/>
      <c r="F45" s="12"/>
      <c r="G45" s="9" t="s">
        <v>81</v>
      </c>
      <c r="H45" s="10"/>
      <c r="I45" s="10"/>
      <c r="J45" s="10"/>
    </row>
    <row r="46" spans="2:10" ht="21" customHeight="1">
      <c r="B46" s="9" t="s">
        <v>72</v>
      </c>
      <c r="C46" s="10"/>
      <c r="D46" s="10"/>
      <c r="E46" s="10"/>
      <c r="F46" s="12"/>
      <c r="G46" s="9" t="s">
        <v>90</v>
      </c>
      <c r="H46" s="10"/>
      <c r="I46" s="10"/>
      <c r="J46" s="10"/>
    </row>
    <row r="47" spans="2:10" ht="21" customHeight="1">
      <c r="B47" s="9" t="s">
        <v>18</v>
      </c>
      <c r="C47" s="10"/>
      <c r="D47" s="10"/>
      <c r="E47" s="10"/>
      <c r="F47" s="12"/>
      <c r="G47" s="13" t="s">
        <v>20</v>
      </c>
      <c r="H47" s="10"/>
      <c r="I47" s="10"/>
      <c r="J47" s="10"/>
    </row>
    <row r="48" spans="2:10" ht="21" customHeight="1">
      <c r="B48" s="13" t="s">
        <v>20</v>
      </c>
      <c r="C48" s="10"/>
      <c r="D48" s="10"/>
      <c r="E48" s="10"/>
      <c r="F48" s="12"/>
      <c r="G48" s="25"/>
      <c r="H48" s="25"/>
      <c r="I48" s="25"/>
      <c r="J48" s="25"/>
    </row>
    <row r="49" spans="1:10" ht="21" customHeight="1">
      <c r="A49" s="3" t="s">
        <v>33</v>
      </c>
      <c r="B49" s="25"/>
      <c r="C49" s="25"/>
      <c r="D49" s="25"/>
      <c r="E49" s="25"/>
      <c r="F49" s="12"/>
      <c r="G49" s="11" t="s">
        <v>37</v>
      </c>
      <c r="H49" s="11" t="s">
        <v>9</v>
      </c>
      <c r="I49" s="11" t="s">
        <v>10</v>
      </c>
      <c r="J49" s="11" t="s">
        <v>11</v>
      </c>
    </row>
    <row r="50" spans="1:10" ht="21" customHeight="1">
      <c r="B50" s="11" t="s">
        <v>34</v>
      </c>
      <c r="C50" s="11" t="s">
        <v>9</v>
      </c>
      <c r="D50" s="11" t="s">
        <v>10</v>
      </c>
      <c r="E50" s="11" t="s">
        <v>11</v>
      </c>
      <c r="F50" s="12"/>
      <c r="G50" s="9" t="s">
        <v>62</v>
      </c>
      <c r="H50" s="10"/>
      <c r="I50" s="10"/>
      <c r="J50" s="10"/>
    </row>
    <row r="51" spans="1:10" ht="21" customHeight="1">
      <c r="B51" s="9" t="s">
        <v>35</v>
      </c>
      <c r="C51" s="10"/>
      <c r="D51" s="10"/>
      <c r="E51" s="10"/>
      <c r="F51" s="12"/>
      <c r="G51" s="13" t="s">
        <v>20</v>
      </c>
      <c r="H51" s="10"/>
      <c r="I51" s="10"/>
      <c r="J51" s="10"/>
    </row>
    <row r="52" spans="1:10" ht="21" customHeight="1">
      <c r="B52" s="9" t="s">
        <v>36</v>
      </c>
      <c r="C52" s="10"/>
      <c r="D52" s="10"/>
      <c r="E52" s="10"/>
      <c r="F52" s="12"/>
      <c r="G52" s="25"/>
      <c r="H52" s="25"/>
      <c r="I52" s="25"/>
      <c r="J52" s="25"/>
    </row>
    <row r="53" spans="1:10" ht="21" customHeight="1">
      <c r="B53" s="9" t="s">
        <v>97</v>
      </c>
      <c r="C53" s="10"/>
      <c r="D53" s="10"/>
      <c r="E53" s="10"/>
      <c r="F53" s="12"/>
      <c r="G53" s="11" t="s">
        <v>92</v>
      </c>
      <c r="H53" s="11" t="s">
        <v>9</v>
      </c>
      <c r="I53" s="11" t="s">
        <v>10</v>
      </c>
      <c r="J53" s="11" t="s">
        <v>11</v>
      </c>
    </row>
    <row r="54" spans="1:10" ht="21" customHeight="1">
      <c r="B54" s="13" t="s">
        <v>20</v>
      </c>
      <c r="C54" s="10"/>
      <c r="D54" s="10"/>
      <c r="E54" s="10"/>
      <c r="F54" s="12"/>
      <c r="G54" s="9" t="s">
        <v>93</v>
      </c>
      <c r="H54" s="10"/>
      <c r="I54" s="10"/>
      <c r="J54" s="10"/>
    </row>
    <row r="55" spans="1:10" ht="21" customHeight="1">
      <c r="A55" s="3" t="s">
        <v>38</v>
      </c>
      <c r="B55" s="25"/>
      <c r="C55" s="25"/>
      <c r="D55" s="25"/>
      <c r="E55" s="25"/>
      <c r="F55" s="12"/>
      <c r="G55" s="9" t="s">
        <v>94</v>
      </c>
      <c r="H55" s="10"/>
      <c r="I55" s="10"/>
      <c r="J55" s="10"/>
    </row>
    <row r="56" spans="1:10" ht="21" customHeight="1">
      <c r="B56" s="11" t="s">
        <v>39</v>
      </c>
      <c r="C56" s="11" t="s">
        <v>9</v>
      </c>
      <c r="D56" s="11" t="s">
        <v>10</v>
      </c>
      <c r="E56" s="11" t="s">
        <v>11</v>
      </c>
      <c r="F56" s="12"/>
      <c r="G56" s="9" t="s">
        <v>91</v>
      </c>
      <c r="H56" s="10"/>
      <c r="I56" s="10"/>
      <c r="J56" s="10"/>
    </row>
    <row r="57" spans="1:10" ht="21" customHeight="1">
      <c r="B57" s="9" t="s">
        <v>56</v>
      </c>
      <c r="C57" s="10"/>
      <c r="D57" s="10"/>
      <c r="E57" s="10"/>
      <c r="F57" s="12"/>
      <c r="G57" s="13" t="s">
        <v>20</v>
      </c>
      <c r="H57" s="10"/>
      <c r="I57" s="10"/>
      <c r="J57" s="10"/>
    </row>
    <row r="58" spans="1:10" ht="21" customHeight="1">
      <c r="B58" s="13" t="s">
        <v>20</v>
      </c>
      <c r="C58" s="10"/>
      <c r="D58" s="10"/>
      <c r="E58" s="10"/>
      <c r="F58" s="12"/>
    </row>
    <row r="59" spans="1:10" ht="21" customHeight="1" thickBot="1">
      <c r="A59" s="3" t="s">
        <v>40</v>
      </c>
      <c r="B59" s="25"/>
      <c r="C59" s="25"/>
      <c r="D59" s="25"/>
      <c r="E59" s="25"/>
      <c r="F59" s="12"/>
    </row>
    <row r="60" spans="1:10" ht="21" customHeight="1" thickTop="1">
      <c r="B60" s="11" t="s">
        <v>41</v>
      </c>
      <c r="C60" s="11" t="s">
        <v>9</v>
      </c>
      <c r="D60" s="11" t="s">
        <v>10</v>
      </c>
      <c r="E60" s="11" t="s">
        <v>11</v>
      </c>
      <c r="F60" s="12"/>
      <c r="G60" s="22" t="s">
        <v>67</v>
      </c>
      <c r="H60" s="22"/>
      <c r="I60" s="22"/>
      <c r="J60" s="22"/>
    </row>
    <row r="61" spans="1:10" ht="21" customHeight="1">
      <c r="B61" s="9" t="s">
        <v>75</v>
      </c>
      <c r="C61" s="10"/>
      <c r="D61" s="10"/>
      <c r="E61" s="10"/>
      <c r="F61" s="12"/>
      <c r="G61" s="20" t="s">
        <v>66</v>
      </c>
      <c r="H61" s="20"/>
      <c r="I61" s="20"/>
      <c r="J61" s="20"/>
    </row>
    <row r="62" spans="1:10" ht="21" customHeight="1">
      <c r="A62" s="3" t="s">
        <v>43</v>
      </c>
      <c r="B62" s="9" t="s">
        <v>42</v>
      </c>
      <c r="C62" s="10"/>
      <c r="D62" s="10"/>
      <c r="E62" s="10"/>
      <c r="F62" s="12"/>
      <c r="G62" s="21" t="s">
        <v>95</v>
      </c>
      <c r="H62" s="21"/>
      <c r="I62" s="21"/>
      <c r="J62" s="21"/>
    </row>
    <row r="63" spans="1:10" ht="21" customHeight="1">
      <c r="B63" s="9" t="s">
        <v>44</v>
      </c>
      <c r="C63" s="10"/>
      <c r="D63" s="10"/>
      <c r="E63" s="10"/>
      <c r="F63" s="12"/>
      <c r="G63" s="20" t="s">
        <v>96</v>
      </c>
      <c r="H63" s="20"/>
      <c r="I63" s="20"/>
      <c r="J63" s="20"/>
    </row>
    <row r="64" spans="1:10" ht="21" customHeight="1">
      <c r="B64" s="9" t="s">
        <v>46</v>
      </c>
      <c r="C64" s="10"/>
      <c r="D64" s="10"/>
      <c r="E64" s="10"/>
      <c r="F64" s="12"/>
      <c r="G64" s="21" t="s">
        <v>100</v>
      </c>
      <c r="H64" s="21"/>
      <c r="I64" s="21"/>
      <c r="J64" s="21"/>
    </row>
    <row r="65" spans="2:10" ht="21" customHeight="1">
      <c r="B65" s="9" t="s">
        <v>76</v>
      </c>
      <c r="C65" s="10"/>
      <c r="D65" s="10"/>
      <c r="E65" s="10"/>
      <c r="F65" s="12"/>
      <c r="G65" s="20" t="s">
        <v>101</v>
      </c>
      <c r="H65" s="20"/>
      <c r="I65" s="20"/>
      <c r="J65" s="20"/>
    </row>
    <row r="66" spans="2:10" ht="21" customHeight="1">
      <c r="B66" s="9" t="s">
        <v>55</v>
      </c>
      <c r="C66" s="10"/>
      <c r="D66" s="10"/>
      <c r="E66" s="10"/>
      <c r="F66" s="12"/>
      <c r="G66" s="21"/>
      <c r="H66" s="21"/>
      <c r="I66" s="21"/>
      <c r="J66" s="21"/>
    </row>
    <row r="67" spans="2:10" ht="21" customHeight="1">
      <c r="B67" s="9" t="s">
        <v>18</v>
      </c>
      <c r="C67" s="10"/>
      <c r="D67" s="10"/>
      <c r="E67" s="10"/>
      <c r="F67" s="12"/>
      <c r="G67" s="20"/>
      <c r="H67" s="20"/>
      <c r="I67" s="20"/>
      <c r="J67" s="20"/>
    </row>
    <row r="68" spans="2:10" ht="21" customHeight="1">
      <c r="B68" s="13" t="s">
        <v>20</v>
      </c>
      <c r="C68" s="10"/>
      <c r="D68" s="10"/>
      <c r="E68" s="10"/>
      <c r="G68" s="21"/>
      <c r="H68" s="21"/>
      <c r="I68" s="21"/>
      <c r="J68" s="21"/>
    </row>
    <row r="69" spans="2:10" ht="21" customHeight="1">
      <c r="B69" s="11" t="s">
        <v>12</v>
      </c>
      <c r="C69" s="11" t="s">
        <v>9</v>
      </c>
      <c r="D69" s="11" t="s">
        <v>10</v>
      </c>
      <c r="E69" s="11" t="s">
        <v>11</v>
      </c>
      <c r="G69" s="20"/>
      <c r="H69" s="20"/>
      <c r="I69" s="20"/>
      <c r="J69" s="20"/>
    </row>
    <row r="70" spans="2:10" ht="21" customHeight="1">
      <c r="B70" s="9" t="s">
        <v>79</v>
      </c>
      <c r="C70" s="10"/>
      <c r="D70" s="10"/>
      <c r="E70" s="10"/>
      <c r="G70" s="21"/>
      <c r="H70" s="21"/>
      <c r="I70" s="21"/>
      <c r="J70" s="21"/>
    </row>
    <row r="71" spans="2:10" ht="21" customHeight="1">
      <c r="B71" s="9" t="s">
        <v>99</v>
      </c>
      <c r="C71" s="10"/>
      <c r="D71" s="10"/>
      <c r="E71" s="10"/>
      <c r="G71" s="20"/>
      <c r="H71" s="20"/>
      <c r="I71" s="20"/>
      <c r="J71" s="20"/>
    </row>
    <row r="72" spans="2:10" ht="21" customHeight="1">
      <c r="B72" s="9" t="s">
        <v>15</v>
      </c>
      <c r="C72" s="10"/>
      <c r="D72" s="10"/>
      <c r="E72" s="10"/>
      <c r="G72" s="21"/>
      <c r="H72" s="21"/>
      <c r="I72" s="21"/>
      <c r="J72" s="21"/>
    </row>
    <row r="73" spans="2:10" ht="21" customHeight="1">
      <c r="B73" s="9" t="s">
        <v>16</v>
      </c>
      <c r="C73" s="10"/>
      <c r="D73" s="10"/>
      <c r="E73" s="10"/>
      <c r="G73" s="20"/>
      <c r="H73" s="20"/>
      <c r="I73" s="20"/>
      <c r="J73" s="20"/>
    </row>
    <row r="74" spans="2:10" ht="21" customHeight="1">
      <c r="B74" s="9" t="s">
        <v>98</v>
      </c>
      <c r="C74" s="10"/>
      <c r="D74" s="10"/>
      <c r="E74" s="10"/>
    </row>
    <row r="75" spans="2:10" ht="21" customHeight="1">
      <c r="B75" s="9" t="s">
        <v>18</v>
      </c>
      <c r="C75" s="10"/>
      <c r="D75" s="10"/>
      <c r="E75" s="10"/>
    </row>
    <row r="76" spans="2:10" ht="21" customHeight="1">
      <c r="B76" s="13" t="s">
        <v>20</v>
      </c>
      <c r="C76" s="10"/>
      <c r="D76" s="10"/>
      <c r="E76" s="10"/>
    </row>
    <row r="77" spans="2:10" ht="21" customHeight="1">
      <c r="B77" s="25"/>
      <c r="C77" s="25"/>
      <c r="D77" s="25"/>
      <c r="E77" s="25"/>
    </row>
    <row r="79" spans="2:10" ht="21" customHeight="1">
      <c r="B79" s="23" t="s">
        <v>63</v>
      </c>
      <c r="C79" s="24"/>
    </row>
    <row r="80" spans="2:10" ht="21" customHeight="1">
      <c r="B80" s="8" t="s">
        <v>60</v>
      </c>
      <c r="C80" s="15"/>
    </row>
    <row r="81" spans="2:3" ht="21" customHeight="1">
      <c r="B81" s="8" t="s">
        <v>61</v>
      </c>
      <c r="C81" s="15"/>
    </row>
    <row r="82" spans="2:3" ht="21" customHeight="1">
      <c r="B82" s="8" t="s">
        <v>4</v>
      </c>
      <c r="C82" s="16"/>
    </row>
  </sheetData>
  <mergeCells count="26">
    <mergeCell ref="G52:J52"/>
    <mergeCell ref="G48:J48"/>
    <mergeCell ref="G40:J40"/>
    <mergeCell ref="G18:I19"/>
    <mergeCell ref="J18:J19"/>
    <mergeCell ref="J14:J15"/>
    <mergeCell ref="J16:J17"/>
    <mergeCell ref="G16:I17"/>
    <mergeCell ref="G33:J33"/>
    <mergeCell ref="G14:I15"/>
    <mergeCell ref="C2:J2"/>
    <mergeCell ref="B79:C79"/>
    <mergeCell ref="B55:E55"/>
    <mergeCell ref="B59:E59"/>
    <mergeCell ref="B4:C4"/>
    <mergeCell ref="B9:C9"/>
    <mergeCell ref="B27:E27"/>
    <mergeCell ref="B38:E38"/>
    <mergeCell ref="B77:E77"/>
    <mergeCell ref="B49:E49"/>
    <mergeCell ref="H4:H5"/>
    <mergeCell ref="H6:H7"/>
    <mergeCell ref="H8:H9"/>
    <mergeCell ref="E4:G5"/>
    <mergeCell ref="E6:G7"/>
    <mergeCell ref="E8:G9"/>
  </mergeCells>
  <dataValidations xWindow="30" yWindow="234" count="12">
    <dataValidation allowBlank="1" showInputMessage="1" showErrorMessage="1" prompt="Create a Personal Monthly Budget in this worksheet. Helpful instructions on how to use this worksheet are in cells in this column. Arrow down to get started." sqref="A1" xr:uid="{535C1FB4-69DA-478A-9C24-451D9BD5B386}"/>
    <dataValidation allowBlank="1" showInputMessage="1" showErrorMessage="1" prompt="Title of this worksheet is in cell C2. Next instruction is in cell A5." sqref="A2" xr:uid="{B4FABB03-3192-4386-8C0C-14BCEBFC58A9}"/>
    <dataValidation allowBlank="1" showInputMessage="1" showErrorMessage="1" prompt="Projected Monthly Income label is in cell at right. Enter Income 1 in cell C5 and Extra Income in C6 to calculate Total monthly income in C7. Next instruction is in cell A7." sqref="A5" xr:uid="{37ECE25A-D750-4901-9936-FA0425D6DFC1}"/>
    <dataValidation allowBlank="1" showInputMessage="1" showErrorMessage="1" prompt="Projected Balance is auto calculated in cell H4, Actual Balance in H6, and Difference in H8. Next instruction is in cell A10." sqref="A7" xr:uid="{30295BAD-27FA-449C-8A78-ECFC2ACE1A2B}"/>
    <dataValidation allowBlank="1" showInputMessage="1" showErrorMessage="1" prompt="Actual Monthly Income label is in cell at right. Enter Income 1 in cell C10 and Extra Income in C11 to calculate Total monthly income in C12. Next instruction is in cell A14." sqref="A10" xr:uid="{23FC07BB-1058-4403-A6BB-F2E3DAB6391D}"/>
    <dataValidation allowBlank="1" showInputMessage="1" showErrorMessage="1" prompt="Enter details in Housing table starting in cell at right and in Entertainment table starting in cell G14. Next instruction is in cell A27." sqref="A14" xr:uid="{DCC6E90E-6B90-466F-863D-46F7DA3C4296}"/>
    <dataValidation allowBlank="1" showInputMessage="1" showErrorMessage="1" prompt="Enter details in Transportation table starting in cell at right and in Loans table starting in cell G26. Next instruction is in cell A37." sqref="A27" xr:uid="{AFC8D67D-8805-4E04-8494-156CF7945383}"/>
    <dataValidation allowBlank="1" showInputMessage="1" showErrorMessage="1" prompt="Enter details in Insurance table starting in cell at right and in Taxes table starting in cell G35. Next instruction is in cell A44." sqref="A38" xr:uid="{34699D58-6783-4DA8-AD00-EB6D5B4F4886}"/>
    <dataValidation allowBlank="1" showInputMessage="1" showErrorMessage="1" prompt="Enter details in Food table starting in cell at right and in Savings table starting in cell G42. Next instruction is in cell A50." sqref="A49" xr:uid="{E10C94B7-CAAB-4591-99E4-5A50789CA061}"/>
    <dataValidation allowBlank="1" showInputMessage="1" showErrorMessage="1" prompt="Enter details in Pets table starting in cell at right and in Gifts table starting in cell G48. Next instruction is in cell A58." sqref="A55" xr:uid="{2288A180-A788-4190-A6AF-985B4E7FF023}"/>
    <dataValidation allowBlank="1" showInputMessage="1" showErrorMessage="1" prompt="Enter details in Personal Care table starting in cell at right and in Legal table starting in cell G54. Next instruction is in cell A61." sqref="A59" xr:uid="{4D40684C-D56F-4273-B2CC-5C8947747B1A}"/>
    <dataValidation allowBlank="1" showInputMessage="1" showErrorMessage="1" prompt="Total Projected Cost is auto calculated in cell J61, Total Actual Cost in J63, and Total Difference in J65." sqref="A62" xr:uid="{7663E59F-1158-4833-8ADA-EE341AD75E0A}"/>
  </dataValidations>
  <printOptions horizontalCentered="1"/>
  <pageMargins left="0.4" right="0.4" top="0.4" bottom="0.4" header="0.3" footer="0.3"/>
  <pageSetup scale="42" orientation="portrait" horizontalDpi="360" verticalDpi="360" r:id="rId1"/>
  <headerFooter differentFirst="1">
    <oddFooter>Page &amp;P of &amp;N</oddFooter>
  </headerFooter>
  <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83721-F839-4A38-8AD6-60F88D0CCE7A}">
  <dimension ref="A1:C44"/>
  <sheetViews>
    <sheetView workbookViewId="0">
      <selection activeCell="D10" sqref="D10"/>
    </sheetView>
  </sheetViews>
  <sheetFormatPr defaultRowHeight="12.75"/>
  <cols>
    <col min="1" max="1" width="36" style="78" customWidth="1"/>
    <col min="2" max="16384" width="9" style="78"/>
  </cols>
  <sheetData>
    <row r="1" spans="1:3" ht="21">
      <c r="A1" s="79" t="s">
        <v>221</v>
      </c>
      <c r="B1" s="80"/>
      <c r="C1" s="77"/>
    </row>
    <row r="2" spans="1:3" s="81" customFormat="1" ht="15.75"/>
    <row r="3" spans="1:3" s="81" customFormat="1" ht="15.75">
      <c r="A3" s="92" t="s">
        <v>219</v>
      </c>
    </row>
    <row r="4" spans="1:3" s="81" customFormat="1" ht="15.75">
      <c r="A4" s="84" t="s">
        <v>104</v>
      </c>
      <c r="B4" s="84" t="s">
        <v>105</v>
      </c>
      <c r="C4" s="83"/>
    </row>
    <row r="5" spans="1:3" s="81" customFormat="1" ht="15.75">
      <c r="A5" s="85" t="s">
        <v>106</v>
      </c>
      <c r="B5" s="85"/>
      <c r="C5" s="83"/>
    </row>
    <row r="6" spans="1:3" s="81" customFormat="1" ht="15.75">
      <c r="A6" s="85" t="s">
        <v>107</v>
      </c>
      <c r="B6" s="85"/>
      <c r="C6" s="83"/>
    </row>
    <row r="7" spans="1:3" s="81" customFormat="1" ht="15.75">
      <c r="A7" s="85" t="s">
        <v>108</v>
      </c>
      <c r="B7" s="85"/>
      <c r="C7" s="83"/>
    </row>
    <row r="8" spans="1:3" s="81" customFormat="1" ht="15.75">
      <c r="A8" s="85" t="s">
        <v>109</v>
      </c>
      <c r="B8" s="85"/>
      <c r="C8" s="83"/>
    </row>
    <row r="9" spans="1:3" s="81" customFormat="1" ht="15.75">
      <c r="A9" s="85" t="s">
        <v>110</v>
      </c>
      <c r="B9" s="85"/>
      <c r="C9" s="83"/>
    </row>
    <row r="10" spans="1:3" s="81" customFormat="1" ht="15.75">
      <c r="A10" s="85" t="s">
        <v>111</v>
      </c>
      <c r="B10" s="85"/>
      <c r="C10" s="83"/>
    </row>
    <row r="11" spans="1:3" s="81" customFormat="1" ht="15.75">
      <c r="A11" s="85" t="s">
        <v>18</v>
      </c>
      <c r="B11" s="85"/>
      <c r="C11" s="83"/>
    </row>
    <row r="12" spans="1:3" s="81" customFormat="1" ht="15.75">
      <c r="A12" s="86" t="s">
        <v>112</v>
      </c>
      <c r="B12" s="87"/>
      <c r="C12" s="83"/>
    </row>
    <row r="13" spans="1:3" s="81" customFormat="1" ht="15.75"/>
    <row r="14" spans="1:3" s="81" customFormat="1" ht="15.75">
      <c r="A14" s="92" t="s">
        <v>220</v>
      </c>
    </row>
    <row r="15" spans="1:3" s="81" customFormat="1" ht="15.75">
      <c r="A15" s="88" t="s">
        <v>104</v>
      </c>
      <c r="B15" s="88" t="s">
        <v>105</v>
      </c>
    </row>
    <row r="16" spans="1:3" s="81" customFormat="1" ht="15.75">
      <c r="A16" s="85" t="s">
        <v>113</v>
      </c>
      <c r="B16" s="85"/>
    </row>
    <row r="17" spans="1:2" s="81" customFormat="1" ht="15.75">
      <c r="A17" s="85" t="s">
        <v>35</v>
      </c>
      <c r="B17" s="85"/>
    </row>
    <row r="18" spans="1:2" s="81" customFormat="1" ht="15.75">
      <c r="A18" s="85" t="s">
        <v>82</v>
      </c>
      <c r="B18" s="85"/>
    </row>
    <row r="19" spans="1:2" s="81" customFormat="1" ht="15.75">
      <c r="A19" s="85" t="s">
        <v>114</v>
      </c>
      <c r="B19" s="85"/>
    </row>
    <row r="20" spans="1:2" s="81" customFormat="1" ht="15.75">
      <c r="A20" s="85" t="s">
        <v>14</v>
      </c>
      <c r="B20" s="85"/>
    </row>
    <row r="21" spans="1:2" s="81" customFormat="1" ht="15.75">
      <c r="A21" s="85" t="s">
        <v>115</v>
      </c>
      <c r="B21" s="85"/>
    </row>
    <row r="22" spans="1:2" s="81" customFormat="1" ht="15.75">
      <c r="A22" s="85" t="s">
        <v>116</v>
      </c>
      <c r="B22" s="85"/>
    </row>
    <row r="23" spans="1:2" s="81" customFormat="1" ht="15.75">
      <c r="A23" s="85" t="s">
        <v>117</v>
      </c>
      <c r="B23" s="85"/>
    </row>
    <row r="24" spans="1:2" s="81" customFormat="1" ht="15.75">
      <c r="A24" s="85" t="s">
        <v>78</v>
      </c>
      <c r="B24" s="85"/>
    </row>
    <row r="25" spans="1:2" s="81" customFormat="1" ht="15.75">
      <c r="A25" s="85" t="s">
        <v>44</v>
      </c>
      <c r="B25" s="85"/>
    </row>
    <row r="26" spans="1:2" s="81" customFormat="1" ht="15.75">
      <c r="A26" s="85" t="s">
        <v>118</v>
      </c>
      <c r="B26" s="85"/>
    </row>
    <row r="27" spans="1:2" s="81" customFormat="1" ht="15.75">
      <c r="A27" s="85" t="s">
        <v>119</v>
      </c>
      <c r="B27" s="85"/>
    </row>
    <row r="28" spans="1:2" s="81" customFormat="1" ht="15.75">
      <c r="A28" s="85" t="s">
        <v>120</v>
      </c>
      <c r="B28" s="85"/>
    </row>
    <row r="29" spans="1:2" s="81" customFormat="1" ht="15.75">
      <c r="A29" s="85" t="s">
        <v>121</v>
      </c>
      <c r="B29" s="85"/>
    </row>
    <row r="30" spans="1:2" s="81" customFormat="1" ht="15.75">
      <c r="A30" s="85" t="s">
        <v>122</v>
      </c>
      <c r="B30" s="85"/>
    </row>
    <row r="31" spans="1:2" s="81" customFormat="1" ht="15.75">
      <c r="A31" s="85" t="s">
        <v>18</v>
      </c>
      <c r="B31" s="85"/>
    </row>
    <row r="32" spans="1:2" s="81" customFormat="1" ht="15.75">
      <c r="A32" s="88" t="s">
        <v>112</v>
      </c>
      <c r="B32" s="88"/>
    </row>
    <row r="33" spans="1:2" s="81" customFormat="1" ht="15.75"/>
    <row r="34" spans="1:2" s="81" customFormat="1" ht="15.75"/>
    <row r="35" spans="1:2" s="81" customFormat="1" ht="15.75">
      <c r="A35" s="82" t="s">
        <v>123</v>
      </c>
      <c r="B35" s="83"/>
    </row>
    <row r="36" spans="1:2" s="81" customFormat="1" ht="15.75"/>
    <row r="37" spans="1:2" s="81" customFormat="1" ht="15.75">
      <c r="A37" s="89" t="s">
        <v>104</v>
      </c>
      <c r="B37" s="89" t="s">
        <v>105</v>
      </c>
    </row>
    <row r="38" spans="1:2" s="81" customFormat="1" ht="15.75">
      <c r="A38" s="85" t="s">
        <v>124</v>
      </c>
      <c r="B38" s="85"/>
    </row>
    <row r="39" spans="1:2" s="81" customFormat="1" ht="15.75">
      <c r="A39" s="85" t="s">
        <v>125</v>
      </c>
      <c r="B39" s="85"/>
    </row>
    <row r="40" spans="1:2" s="81" customFormat="1" ht="15.75">
      <c r="A40" s="90" t="s">
        <v>11</v>
      </c>
      <c r="B40" s="91"/>
    </row>
    <row r="41" spans="1:2" s="81" customFormat="1" ht="15.75"/>
    <row r="42" spans="1:2" s="81" customFormat="1" ht="15.75"/>
    <row r="43" spans="1:2" s="81" customFormat="1" ht="15.75"/>
    <row r="44" spans="1:2" s="81" customFormat="1" ht="15.7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5E7BA-E9A3-488F-8BE8-6D6A28B178F2}">
  <dimension ref="A1:I157"/>
  <sheetViews>
    <sheetView showGridLines="0" workbookViewId="0">
      <selection activeCell="K10" sqref="K10"/>
    </sheetView>
  </sheetViews>
  <sheetFormatPr defaultRowHeight="12.75"/>
  <cols>
    <col min="1" max="1" width="23.125" style="96" customWidth="1"/>
    <col min="2" max="4" width="9.625" style="96" customWidth="1"/>
    <col min="5" max="5" width="2.625" style="96" customWidth="1"/>
    <col min="6" max="6" width="23.125" style="96" customWidth="1"/>
    <col min="7" max="9" width="9.625" style="96" customWidth="1"/>
    <col min="10" max="16384" width="9" style="96"/>
  </cols>
  <sheetData>
    <row r="1" spans="1:9" ht="26.1" customHeight="1">
      <c r="A1" s="93" t="s">
        <v>289</v>
      </c>
      <c r="B1" s="94"/>
      <c r="C1" s="94"/>
      <c r="D1" s="94"/>
      <c r="E1" s="94"/>
      <c r="F1" s="94"/>
      <c r="G1" s="94"/>
      <c r="H1" s="94"/>
      <c r="I1" s="95"/>
    </row>
    <row r="2" spans="1:9" s="100" customFormat="1">
      <c r="A2" s="97"/>
      <c r="B2" s="98"/>
      <c r="C2" s="98"/>
      <c r="D2" s="98"/>
      <c r="E2" s="99"/>
      <c r="F2" s="99"/>
      <c r="H2" s="101"/>
      <c r="I2" s="101"/>
    </row>
    <row r="3" spans="1:9" s="100" customFormat="1" ht="10.5">
      <c r="E3" s="102"/>
    </row>
    <row r="4" spans="1:9">
      <c r="A4" s="103" t="s">
        <v>141</v>
      </c>
      <c r="B4" s="104" t="s">
        <v>288</v>
      </c>
      <c r="C4" s="105" t="s">
        <v>223</v>
      </c>
      <c r="D4" s="105" t="s">
        <v>11</v>
      </c>
      <c r="E4" s="106" t="s">
        <v>224</v>
      </c>
      <c r="F4" s="111" t="s">
        <v>287</v>
      </c>
      <c r="G4" s="112" t="s">
        <v>288</v>
      </c>
      <c r="H4" s="112" t="s">
        <v>223</v>
      </c>
      <c r="I4" s="112" t="s">
        <v>11</v>
      </c>
    </row>
    <row r="5" spans="1:9" ht="14.25">
      <c r="A5" s="96" t="s">
        <v>225</v>
      </c>
      <c r="B5" s="113">
        <v>100</v>
      </c>
      <c r="C5" s="113">
        <v>90</v>
      </c>
      <c r="D5" s="114">
        <f t="shared" ref="D5:D11" si="0">C5-B5</f>
        <v>-10</v>
      </c>
      <c r="E5" s="115"/>
      <c r="F5" s="116" t="s">
        <v>61</v>
      </c>
      <c r="G5" s="117">
        <f>Table2[[#Totals],[Expected]]</f>
        <v>100</v>
      </c>
      <c r="H5" s="117">
        <f>Table2[[#Totals],[Actual]]</f>
        <v>90</v>
      </c>
      <c r="I5" s="117">
        <f>H5-G5</f>
        <v>-10</v>
      </c>
    </row>
    <row r="6" spans="1:9" ht="15" thickBot="1">
      <c r="A6" s="96" t="s">
        <v>226</v>
      </c>
      <c r="B6" s="113"/>
      <c r="C6" s="113"/>
      <c r="D6" s="114">
        <f t="shared" si="0"/>
        <v>0</v>
      </c>
      <c r="E6" s="115"/>
      <c r="F6" s="116" t="s">
        <v>60</v>
      </c>
      <c r="G6" s="117">
        <f>SUM(,Table5[[#Totals],[Budget]],Table20[[#Totals],[Budget]],Table21[[#Totals],[Budget]],Table19[[#Totals],[Budget]],Table15[[#Totals],[Budget]],Table14[[#Totals],[Budget]],Table10[[#Totals],[Budget]],Table8[[#Totals],[Budget]],Table7[[#Totals],[Budget]],Table6[[#Totals],[Budget]])</f>
        <v>100</v>
      </c>
      <c r="H6" s="117">
        <f>SUM(Table5[[#Totals],[Actual]],Table20[[#Totals],[Actual]],Table21[[#Totals],[Actual]],Table19[[#Totals],[Actual]],Table15[[#Totals],[Actual]],Table14[[#Totals],[Actual]],Table10[[#Totals],[Actual]],Table8[[#Totals],[Actual]],Table7[[#Totals],[Actual]],Table6[[#Totals],[Actual]])</f>
        <v>85</v>
      </c>
      <c r="I6" s="117">
        <f>G6-H6</f>
        <v>15</v>
      </c>
    </row>
    <row r="7" spans="1:9" ht="15" thickTop="1">
      <c r="A7" s="96" t="s">
        <v>108</v>
      </c>
      <c r="B7" s="113"/>
      <c r="C7" s="113"/>
      <c r="D7" s="114">
        <f t="shared" si="0"/>
        <v>0</v>
      </c>
      <c r="E7" s="115"/>
      <c r="F7" s="118" t="s">
        <v>227</v>
      </c>
      <c r="G7" s="119">
        <f>G5-G6</f>
        <v>0</v>
      </c>
      <c r="H7" s="119">
        <f>H5-H6</f>
        <v>5</v>
      </c>
      <c r="I7" s="119">
        <f>H7-G7</f>
        <v>5</v>
      </c>
    </row>
    <row r="8" spans="1:9" s="100" customFormat="1">
      <c r="A8" s="96" t="s">
        <v>228</v>
      </c>
      <c r="B8" s="113"/>
      <c r="C8" s="113"/>
      <c r="D8" s="114">
        <f t="shared" si="0"/>
        <v>0</v>
      </c>
      <c r="E8" s="120"/>
      <c r="F8" s="120"/>
      <c r="G8" s="120"/>
      <c r="H8" s="120"/>
      <c r="I8" s="120"/>
    </row>
    <row r="9" spans="1:9">
      <c r="A9" s="96" t="s">
        <v>229</v>
      </c>
      <c r="B9" s="113"/>
      <c r="C9" s="113"/>
      <c r="D9" s="114">
        <f t="shared" si="0"/>
        <v>0</v>
      </c>
      <c r="E9" s="115"/>
      <c r="F9" s="120"/>
      <c r="G9" s="120"/>
      <c r="H9" s="120"/>
      <c r="I9" s="120"/>
    </row>
    <row r="10" spans="1:9">
      <c r="A10" s="96" t="s">
        <v>230</v>
      </c>
      <c r="B10" s="113"/>
      <c r="C10" s="113"/>
      <c r="D10" s="114">
        <f t="shared" si="0"/>
        <v>0</v>
      </c>
      <c r="E10" s="115"/>
      <c r="F10" s="121" t="s">
        <v>162</v>
      </c>
      <c r="G10" s="122" t="s">
        <v>222</v>
      </c>
      <c r="H10" s="122" t="s">
        <v>223</v>
      </c>
      <c r="I10" s="122" t="s">
        <v>11</v>
      </c>
    </row>
    <row r="11" spans="1:9">
      <c r="A11" s="96" t="s">
        <v>18</v>
      </c>
      <c r="B11" s="113"/>
      <c r="C11" s="113"/>
      <c r="D11" s="114">
        <f t="shared" si="0"/>
        <v>0</v>
      </c>
      <c r="E11" s="115"/>
      <c r="F11" s="115" t="s">
        <v>35</v>
      </c>
      <c r="G11" s="123"/>
      <c r="H11" s="123"/>
      <c r="I11" s="114">
        <f t="shared" ref="I11:I20" si="1">G11-H11</f>
        <v>0</v>
      </c>
    </row>
    <row r="12" spans="1:9">
      <c r="A12" s="96" t="s">
        <v>18</v>
      </c>
      <c r="B12" s="124"/>
      <c r="C12" s="124"/>
      <c r="D12" s="114">
        <f>C12-B12</f>
        <v>0</v>
      </c>
      <c r="E12" s="115"/>
      <c r="F12" s="115" t="s">
        <v>231</v>
      </c>
      <c r="G12" s="123"/>
      <c r="H12" s="123"/>
      <c r="I12" s="114">
        <f t="shared" si="1"/>
        <v>0</v>
      </c>
    </row>
    <row r="13" spans="1:9">
      <c r="A13" s="108" t="str">
        <f>"Total " &amp; Table2[[#Headers],[INCOME]]</f>
        <v>Total INCOME</v>
      </c>
      <c r="B13" s="115">
        <f>SUBTOTAL(9,Table2[Expected])</f>
        <v>100</v>
      </c>
      <c r="C13" s="115">
        <f>SUBTOTAL(9,Table2[Actual])</f>
        <v>90</v>
      </c>
      <c r="D13" s="115">
        <f>SUBTOTAL(9,Table2[Difference])</f>
        <v>-10</v>
      </c>
      <c r="E13" s="115"/>
      <c r="F13" s="115" t="s">
        <v>44</v>
      </c>
      <c r="G13" s="123"/>
      <c r="H13" s="123"/>
      <c r="I13" s="114">
        <f t="shared" si="1"/>
        <v>0</v>
      </c>
    </row>
    <row r="14" spans="1:9">
      <c r="B14" s="115"/>
      <c r="C14" s="115"/>
      <c r="D14" s="115"/>
      <c r="E14" s="115"/>
      <c r="F14" s="115" t="s">
        <v>232</v>
      </c>
      <c r="G14" s="123"/>
      <c r="H14" s="123"/>
      <c r="I14" s="114">
        <f t="shared" si="1"/>
        <v>0</v>
      </c>
    </row>
    <row r="15" spans="1:9">
      <c r="A15" s="107" t="s">
        <v>233</v>
      </c>
      <c r="B15" s="122" t="s">
        <v>222</v>
      </c>
      <c r="C15" s="122" t="s">
        <v>223</v>
      </c>
      <c r="D15" s="122" t="s">
        <v>11</v>
      </c>
      <c r="E15" s="115"/>
      <c r="F15" s="115" t="s">
        <v>234</v>
      </c>
      <c r="G15" s="123"/>
      <c r="H15" s="123"/>
      <c r="I15" s="114">
        <f t="shared" si="1"/>
        <v>0</v>
      </c>
    </row>
    <row r="16" spans="1:9">
      <c r="A16" s="96" t="s">
        <v>51</v>
      </c>
      <c r="B16" s="113">
        <v>100</v>
      </c>
      <c r="C16" s="113">
        <v>85</v>
      </c>
      <c r="D16" s="114">
        <f>B16-C16</f>
        <v>15</v>
      </c>
      <c r="E16" s="115"/>
      <c r="F16" s="115" t="s">
        <v>235</v>
      </c>
      <c r="G16" s="123"/>
      <c r="H16" s="123"/>
      <c r="I16" s="114">
        <f t="shared" si="1"/>
        <v>0</v>
      </c>
    </row>
    <row r="17" spans="1:9">
      <c r="A17" s="96" t="s">
        <v>236</v>
      </c>
      <c r="B17" s="113"/>
      <c r="C17" s="113"/>
      <c r="D17" s="114">
        <f t="shared" ref="D17:D28" si="2">B17-C17</f>
        <v>0</v>
      </c>
      <c r="E17" s="115"/>
      <c r="F17" s="115" t="s">
        <v>237</v>
      </c>
      <c r="G17" s="123"/>
      <c r="H17" s="123"/>
      <c r="I17" s="114">
        <f t="shared" si="1"/>
        <v>0</v>
      </c>
    </row>
    <row r="18" spans="1:9">
      <c r="A18" s="96" t="s">
        <v>13</v>
      </c>
      <c r="B18" s="113"/>
      <c r="C18" s="113"/>
      <c r="D18" s="114">
        <f t="shared" si="2"/>
        <v>0</v>
      </c>
      <c r="E18" s="115"/>
      <c r="F18" s="115" t="s">
        <v>238</v>
      </c>
      <c r="G18" s="123"/>
      <c r="H18" s="123"/>
      <c r="I18" s="114">
        <f t="shared" si="1"/>
        <v>0</v>
      </c>
    </row>
    <row r="19" spans="1:9">
      <c r="A19" s="96" t="s">
        <v>239</v>
      </c>
      <c r="B19" s="113"/>
      <c r="C19" s="113"/>
      <c r="D19" s="114">
        <f t="shared" si="2"/>
        <v>0</v>
      </c>
      <c r="E19" s="115"/>
      <c r="F19" s="115" t="s">
        <v>18</v>
      </c>
      <c r="G19" s="123"/>
      <c r="H19" s="123"/>
      <c r="I19" s="114">
        <f t="shared" si="1"/>
        <v>0</v>
      </c>
    </row>
    <row r="20" spans="1:9" s="107" customFormat="1">
      <c r="A20" s="96" t="s">
        <v>240</v>
      </c>
      <c r="B20" s="113"/>
      <c r="C20" s="113"/>
      <c r="D20" s="114">
        <f t="shared" si="2"/>
        <v>0</v>
      </c>
      <c r="E20" s="115"/>
      <c r="F20" s="115" t="s">
        <v>18</v>
      </c>
      <c r="G20" s="123"/>
      <c r="H20" s="123"/>
      <c r="I20" s="114">
        <f t="shared" si="1"/>
        <v>0</v>
      </c>
    </row>
    <row r="21" spans="1:9">
      <c r="A21" s="96" t="s">
        <v>241</v>
      </c>
      <c r="B21" s="113"/>
      <c r="C21" s="113"/>
      <c r="D21" s="114">
        <f t="shared" si="2"/>
        <v>0</v>
      </c>
      <c r="E21" s="115"/>
      <c r="F21" s="125" t="str">
        <f>"Total " &amp; Table6[[#Headers],[DAILY LIVING]]</f>
        <v>Total DAILY LIVING</v>
      </c>
      <c r="G21" s="115">
        <f>SUBTOTAL(9,Table6[Budget])</f>
        <v>0</v>
      </c>
      <c r="H21" s="115">
        <f>SUBTOTAL(9,Table6[Actual])</f>
        <v>0</v>
      </c>
      <c r="I21" s="115">
        <f>SUBTOTAL(9,Table6[Difference])</f>
        <v>0</v>
      </c>
    </row>
    <row r="22" spans="1:9">
      <c r="A22" s="96" t="s">
        <v>242</v>
      </c>
      <c r="B22" s="113"/>
      <c r="C22" s="113"/>
      <c r="D22" s="114">
        <f t="shared" si="2"/>
        <v>0</v>
      </c>
      <c r="E22" s="115"/>
      <c r="F22" s="115"/>
      <c r="G22" s="126"/>
      <c r="H22" s="126"/>
      <c r="I22" s="126"/>
    </row>
    <row r="23" spans="1:9">
      <c r="A23" s="96" t="s">
        <v>243</v>
      </c>
      <c r="B23" s="113"/>
      <c r="C23" s="113"/>
      <c r="D23" s="114">
        <f t="shared" si="2"/>
        <v>0</v>
      </c>
      <c r="E23" s="115"/>
      <c r="F23" s="121" t="s">
        <v>12</v>
      </c>
      <c r="G23" s="122" t="s">
        <v>222</v>
      </c>
      <c r="H23" s="122" t="s">
        <v>223</v>
      </c>
      <c r="I23" s="122" t="s">
        <v>11</v>
      </c>
    </row>
    <row r="24" spans="1:9">
      <c r="A24" s="96" t="s">
        <v>244</v>
      </c>
      <c r="B24" s="113"/>
      <c r="C24" s="113"/>
      <c r="D24" s="114">
        <f t="shared" si="2"/>
        <v>0</v>
      </c>
      <c r="E24" s="115"/>
      <c r="F24" s="115" t="s">
        <v>245</v>
      </c>
      <c r="G24" s="123"/>
      <c r="H24" s="123"/>
      <c r="I24" s="114">
        <f t="shared" ref="I24:I34" si="3">G24-H24</f>
        <v>0</v>
      </c>
    </row>
    <row r="25" spans="1:9">
      <c r="A25" s="96" t="s">
        <v>246</v>
      </c>
      <c r="B25" s="113"/>
      <c r="C25" s="113"/>
      <c r="D25" s="114">
        <f>B25-C25</f>
        <v>0</v>
      </c>
      <c r="E25" s="115"/>
      <c r="F25" s="115" t="s">
        <v>206</v>
      </c>
      <c r="G25" s="123"/>
      <c r="H25" s="123"/>
      <c r="I25" s="114">
        <f t="shared" si="3"/>
        <v>0</v>
      </c>
    </row>
    <row r="26" spans="1:9">
      <c r="A26" s="96" t="s">
        <v>247</v>
      </c>
      <c r="B26" s="113"/>
      <c r="C26" s="113"/>
      <c r="D26" s="114">
        <f t="shared" si="2"/>
        <v>0</v>
      </c>
      <c r="E26" s="115"/>
      <c r="F26" s="115" t="s">
        <v>248</v>
      </c>
      <c r="G26" s="123"/>
      <c r="H26" s="123"/>
      <c r="I26" s="114">
        <f t="shared" si="3"/>
        <v>0</v>
      </c>
    </row>
    <row r="27" spans="1:9">
      <c r="A27" s="96" t="s">
        <v>249</v>
      </c>
      <c r="B27" s="113"/>
      <c r="C27" s="113"/>
      <c r="D27" s="114">
        <f t="shared" si="2"/>
        <v>0</v>
      </c>
      <c r="E27" s="115"/>
      <c r="F27" s="115" t="s">
        <v>250</v>
      </c>
      <c r="G27" s="123"/>
      <c r="H27" s="123"/>
      <c r="I27" s="114">
        <f t="shared" si="3"/>
        <v>0</v>
      </c>
    </row>
    <row r="28" spans="1:9">
      <c r="A28" s="96" t="s">
        <v>18</v>
      </c>
      <c r="B28" s="123"/>
      <c r="C28" s="123"/>
      <c r="D28" s="114">
        <f t="shared" si="2"/>
        <v>0</v>
      </c>
      <c r="E28" s="115"/>
      <c r="F28" s="115" t="s">
        <v>251</v>
      </c>
      <c r="G28" s="123"/>
      <c r="H28" s="123"/>
      <c r="I28" s="114">
        <f t="shared" si="3"/>
        <v>0</v>
      </c>
    </row>
    <row r="29" spans="1:9">
      <c r="A29" s="108" t="str">
        <f>"Total " &amp; Table5[[#Headers],[HOME EXPENSES]]</f>
        <v>Total HOME EXPENSES</v>
      </c>
      <c r="B29" s="115">
        <f>SUBTOTAL(9,Table5[Budget])</f>
        <v>100</v>
      </c>
      <c r="C29" s="115">
        <f>SUBTOTAL(9,Table5[Actual])</f>
        <v>85</v>
      </c>
      <c r="D29" s="115">
        <f>SUBTOTAL(9,Table5[Difference])</f>
        <v>15</v>
      </c>
      <c r="E29" s="115"/>
      <c r="F29" s="115" t="s">
        <v>252</v>
      </c>
      <c r="G29" s="123"/>
      <c r="H29" s="123"/>
      <c r="I29" s="114">
        <f t="shared" si="3"/>
        <v>0</v>
      </c>
    </row>
    <row r="30" spans="1:9">
      <c r="B30" s="126"/>
      <c r="C30" s="126"/>
      <c r="D30" s="126"/>
      <c r="E30" s="115"/>
      <c r="F30" s="115" t="s">
        <v>253</v>
      </c>
      <c r="G30" s="123"/>
      <c r="H30" s="123"/>
      <c r="I30" s="114">
        <f t="shared" si="3"/>
        <v>0</v>
      </c>
    </row>
    <row r="31" spans="1:9">
      <c r="A31" s="107" t="s">
        <v>23</v>
      </c>
      <c r="B31" s="122" t="s">
        <v>222</v>
      </c>
      <c r="C31" s="122" t="s">
        <v>223</v>
      </c>
      <c r="D31" s="122" t="s">
        <v>11</v>
      </c>
      <c r="E31" s="115"/>
      <c r="F31" s="115" t="s">
        <v>254</v>
      </c>
      <c r="G31" s="123"/>
      <c r="H31" s="123"/>
      <c r="I31" s="114">
        <f t="shared" si="3"/>
        <v>0</v>
      </c>
    </row>
    <row r="32" spans="1:9">
      <c r="A32" s="96" t="s">
        <v>255</v>
      </c>
      <c r="B32" s="123"/>
      <c r="C32" s="123"/>
      <c r="D32" s="114">
        <f>B32-C32</f>
        <v>0</v>
      </c>
      <c r="E32" s="115"/>
      <c r="F32" s="115" t="s">
        <v>256</v>
      </c>
      <c r="G32" s="123"/>
      <c r="H32" s="123"/>
      <c r="I32" s="114">
        <f t="shared" si="3"/>
        <v>0</v>
      </c>
    </row>
    <row r="33" spans="1:9">
      <c r="A33" s="96" t="s">
        <v>257</v>
      </c>
      <c r="B33" s="123"/>
      <c r="C33" s="123"/>
      <c r="D33" s="114">
        <f t="shared" ref="D33:D38" si="4">B33-C33</f>
        <v>0</v>
      </c>
      <c r="E33" s="115"/>
      <c r="F33" s="115" t="s">
        <v>258</v>
      </c>
      <c r="G33" s="123"/>
      <c r="H33" s="123"/>
      <c r="I33" s="114">
        <f t="shared" si="3"/>
        <v>0</v>
      </c>
    </row>
    <row r="34" spans="1:9">
      <c r="A34" s="96" t="s">
        <v>26</v>
      </c>
      <c r="B34" s="123"/>
      <c r="C34" s="123"/>
      <c r="D34" s="114">
        <f>B34-C34</f>
        <v>0</v>
      </c>
      <c r="E34" s="115"/>
      <c r="F34" s="115" t="s">
        <v>18</v>
      </c>
      <c r="G34" s="123"/>
      <c r="H34" s="123"/>
      <c r="I34" s="114">
        <f t="shared" si="3"/>
        <v>0</v>
      </c>
    </row>
    <row r="35" spans="1:9">
      <c r="A35" s="96" t="s">
        <v>259</v>
      </c>
      <c r="B35" s="123"/>
      <c r="C35" s="123"/>
      <c r="D35" s="114">
        <f t="shared" si="4"/>
        <v>0</v>
      </c>
      <c r="E35" s="115"/>
      <c r="F35" s="125" t="str">
        <f>"Total " &amp; Table7[[#Headers],[ENTERTAINMENT]]</f>
        <v>Total ENTERTAINMENT</v>
      </c>
      <c r="G35" s="115">
        <f>SUBTOTAL(9,Table7[Budget])</f>
        <v>0</v>
      </c>
      <c r="H35" s="115">
        <f>SUBTOTAL(9,Table7[Actual])</f>
        <v>0</v>
      </c>
      <c r="I35" s="115">
        <f>SUBTOTAL(9,Table7[Difference])</f>
        <v>0</v>
      </c>
    </row>
    <row r="36" spans="1:9">
      <c r="A36" s="96" t="s">
        <v>169</v>
      </c>
      <c r="B36" s="123"/>
      <c r="C36" s="123"/>
      <c r="D36" s="114">
        <f t="shared" si="4"/>
        <v>0</v>
      </c>
      <c r="E36" s="115"/>
      <c r="F36" s="115"/>
      <c r="G36" s="126"/>
      <c r="H36" s="126"/>
      <c r="I36" s="126"/>
    </row>
    <row r="37" spans="1:9">
      <c r="A37" s="96" t="s">
        <v>260</v>
      </c>
      <c r="B37" s="123"/>
      <c r="C37" s="123"/>
      <c r="D37" s="114">
        <f t="shared" si="4"/>
        <v>0</v>
      </c>
      <c r="E37" s="115"/>
      <c r="F37" s="121" t="s">
        <v>261</v>
      </c>
      <c r="G37" s="122" t="s">
        <v>222</v>
      </c>
      <c r="H37" s="122" t="s">
        <v>223</v>
      </c>
      <c r="I37" s="122" t="s">
        <v>11</v>
      </c>
    </row>
    <row r="38" spans="1:9">
      <c r="A38" s="96" t="s">
        <v>18</v>
      </c>
      <c r="B38" s="123"/>
      <c r="C38" s="123"/>
      <c r="D38" s="114">
        <f t="shared" si="4"/>
        <v>0</v>
      </c>
      <c r="E38" s="115"/>
      <c r="F38" s="115" t="s">
        <v>262</v>
      </c>
      <c r="G38" s="123"/>
      <c r="H38" s="123"/>
      <c r="I38" s="114">
        <f>G38-H38</f>
        <v>0</v>
      </c>
    </row>
    <row r="39" spans="1:9">
      <c r="A39" s="108" t="str">
        <f>"Total " &amp; Table20[[#Headers],[TRANSPORTATION]]</f>
        <v>Total TRANSPORTATION</v>
      </c>
      <c r="B39" s="115">
        <f>SUBTOTAL(9,Table20[Budget])</f>
        <v>0</v>
      </c>
      <c r="C39" s="115">
        <f>SUBTOTAL(9,Table20[Actual])</f>
        <v>0</v>
      </c>
      <c r="D39" s="115">
        <f>SUBTOTAL(9,Table20[Difference])</f>
        <v>0</v>
      </c>
      <c r="E39" s="115"/>
      <c r="F39" s="115" t="s">
        <v>263</v>
      </c>
      <c r="G39" s="123"/>
      <c r="H39" s="123"/>
      <c r="I39" s="114">
        <f t="shared" ref="I39:I40" si="5">G39-H39</f>
        <v>0</v>
      </c>
    </row>
    <row r="40" spans="1:9">
      <c r="B40" s="126"/>
      <c r="C40" s="126"/>
      <c r="D40" s="126"/>
      <c r="E40" s="115"/>
      <c r="F40" s="115" t="s">
        <v>264</v>
      </c>
      <c r="G40" s="123"/>
      <c r="H40" s="123"/>
      <c r="I40" s="114">
        <f t="shared" si="5"/>
        <v>0</v>
      </c>
    </row>
    <row r="41" spans="1:9">
      <c r="A41" s="107" t="s">
        <v>176</v>
      </c>
      <c r="B41" s="122" t="s">
        <v>222</v>
      </c>
      <c r="C41" s="122" t="s">
        <v>223</v>
      </c>
      <c r="D41" s="122" t="s">
        <v>11</v>
      </c>
      <c r="E41" s="115"/>
      <c r="F41" s="115" t="s">
        <v>110</v>
      </c>
      <c r="G41" s="123"/>
      <c r="H41" s="123"/>
      <c r="I41" s="114">
        <f>G41-H41</f>
        <v>0</v>
      </c>
    </row>
    <row r="42" spans="1:9">
      <c r="A42" s="96" t="s">
        <v>69</v>
      </c>
      <c r="B42" s="123"/>
      <c r="C42" s="123"/>
      <c r="D42" s="114">
        <f t="shared" ref="D42:D48" si="6">B42-C42</f>
        <v>0</v>
      </c>
      <c r="E42" s="115"/>
      <c r="F42" s="115" t="s">
        <v>265</v>
      </c>
      <c r="G42" s="123"/>
      <c r="H42" s="123"/>
      <c r="I42" s="114">
        <f>G42-H42</f>
        <v>0</v>
      </c>
    </row>
    <row r="43" spans="1:9">
      <c r="A43" s="96" t="s">
        <v>266</v>
      </c>
      <c r="B43" s="123"/>
      <c r="C43" s="123"/>
      <c r="D43" s="114">
        <f t="shared" si="6"/>
        <v>0</v>
      </c>
      <c r="E43" s="115"/>
      <c r="F43" s="115" t="s">
        <v>18</v>
      </c>
      <c r="G43" s="123"/>
      <c r="H43" s="123"/>
      <c r="I43" s="114">
        <f>G43-H43</f>
        <v>0</v>
      </c>
    </row>
    <row r="44" spans="1:9">
      <c r="A44" s="96" t="s">
        <v>267</v>
      </c>
      <c r="B44" s="123"/>
      <c r="C44" s="123"/>
      <c r="D44" s="114">
        <f t="shared" si="6"/>
        <v>0</v>
      </c>
      <c r="E44" s="115"/>
      <c r="F44" s="115" t="s">
        <v>18</v>
      </c>
      <c r="G44" s="123"/>
      <c r="H44" s="123"/>
      <c r="I44" s="114">
        <f>G44-H44</f>
        <v>0</v>
      </c>
    </row>
    <row r="45" spans="1:9">
      <c r="A45" s="96" t="s">
        <v>268</v>
      </c>
      <c r="B45" s="123"/>
      <c r="C45" s="123"/>
      <c r="D45" s="114">
        <f t="shared" si="6"/>
        <v>0</v>
      </c>
      <c r="E45" s="115"/>
      <c r="F45" s="125" t="str">
        <f>"Total " &amp; Table8[[#Headers],[SAVINGS]]</f>
        <v>Total SAVINGS</v>
      </c>
      <c r="G45" s="115">
        <f>SUBTOTAL(9,Table8[Budget])</f>
        <v>0</v>
      </c>
      <c r="H45" s="115">
        <f>SUBTOTAL(9,Table8[Actual])</f>
        <v>0</v>
      </c>
      <c r="I45" s="115">
        <f>SUBTOTAL(9,Table8[Difference])</f>
        <v>0</v>
      </c>
    </row>
    <row r="46" spans="1:9">
      <c r="A46" s="96" t="s">
        <v>269</v>
      </c>
      <c r="B46" s="123"/>
      <c r="C46" s="123"/>
      <c r="D46" s="114">
        <f t="shared" si="6"/>
        <v>0</v>
      </c>
      <c r="E46" s="115"/>
      <c r="F46" s="115"/>
      <c r="G46" s="126"/>
      <c r="H46" s="126"/>
      <c r="I46" s="126"/>
    </row>
    <row r="47" spans="1:9">
      <c r="A47" s="96" t="s">
        <v>270</v>
      </c>
      <c r="B47" s="123"/>
      <c r="C47" s="123"/>
      <c r="D47" s="114">
        <f t="shared" si="6"/>
        <v>0</v>
      </c>
      <c r="E47" s="115"/>
      <c r="F47" s="121" t="s">
        <v>271</v>
      </c>
      <c r="G47" s="122" t="s">
        <v>222</v>
      </c>
      <c r="H47" s="122" t="s">
        <v>223</v>
      </c>
      <c r="I47" s="122" t="s">
        <v>11</v>
      </c>
    </row>
    <row r="48" spans="1:9">
      <c r="A48" s="96" t="s">
        <v>18</v>
      </c>
      <c r="B48" s="123"/>
      <c r="C48" s="123"/>
      <c r="D48" s="114">
        <f t="shared" si="6"/>
        <v>0</v>
      </c>
      <c r="E48" s="115"/>
      <c r="F48" s="115" t="s">
        <v>272</v>
      </c>
      <c r="G48" s="123"/>
      <c r="H48" s="123"/>
      <c r="I48" s="114">
        <f t="shared" ref="I48:I55" si="7">G48-H48</f>
        <v>0</v>
      </c>
    </row>
    <row r="49" spans="1:9">
      <c r="A49" s="108" t="str">
        <f>"Total " &amp; Table21[[#Headers],[HEALTH]]</f>
        <v>Total HEALTH</v>
      </c>
      <c r="B49" s="115">
        <f>SUBTOTAL(9,Table21[Budget])</f>
        <v>0</v>
      </c>
      <c r="C49" s="115">
        <f>SUBTOTAL(9,Table21[Actual])</f>
        <v>0</v>
      </c>
      <c r="D49" s="115">
        <f>SUBTOTAL(9,Table21[Difference])</f>
        <v>0</v>
      </c>
      <c r="E49" s="115"/>
      <c r="F49" s="115" t="s">
        <v>85</v>
      </c>
      <c r="G49" s="123"/>
      <c r="H49" s="123"/>
      <c r="I49" s="114">
        <f t="shared" si="7"/>
        <v>0</v>
      </c>
    </row>
    <row r="50" spans="1:9">
      <c r="B50" s="126"/>
      <c r="C50" s="126"/>
      <c r="D50" s="126"/>
      <c r="E50" s="115"/>
      <c r="F50" s="115" t="s">
        <v>273</v>
      </c>
      <c r="G50" s="123"/>
      <c r="H50" s="123"/>
      <c r="I50" s="114">
        <f t="shared" si="7"/>
        <v>0</v>
      </c>
    </row>
    <row r="51" spans="1:9">
      <c r="A51" s="107" t="s">
        <v>274</v>
      </c>
      <c r="B51" s="122" t="s">
        <v>222</v>
      </c>
      <c r="C51" s="122" t="s">
        <v>223</v>
      </c>
      <c r="D51" s="122" t="s">
        <v>11</v>
      </c>
      <c r="E51" s="115"/>
      <c r="F51" s="115" t="s">
        <v>275</v>
      </c>
      <c r="G51" s="123"/>
      <c r="H51" s="123"/>
      <c r="I51" s="114">
        <f t="shared" si="7"/>
        <v>0</v>
      </c>
    </row>
    <row r="52" spans="1:9">
      <c r="A52" s="96" t="s">
        <v>276</v>
      </c>
      <c r="B52" s="123"/>
      <c r="C52" s="123"/>
      <c r="D52" s="114">
        <f t="shared" ref="D52:D55" si="8">B52-C52</f>
        <v>0</v>
      </c>
      <c r="E52" s="115"/>
      <c r="F52" s="115" t="s">
        <v>277</v>
      </c>
      <c r="G52" s="123"/>
      <c r="H52" s="123"/>
      <c r="I52" s="114">
        <f t="shared" si="7"/>
        <v>0</v>
      </c>
    </row>
    <row r="53" spans="1:9">
      <c r="A53" s="96" t="s">
        <v>278</v>
      </c>
      <c r="B53" s="123"/>
      <c r="C53" s="123"/>
      <c r="D53" s="114">
        <f t="shared" si="8"/>
        <v>0</v>
      </c>
      <c r="E53" s="115"/>
      <c r="F53" s="115" t="s">
        <v>279</v>
      </c>
      <c r="G53" s="123"/>
      <c r="H53" s="123"/>
      <c r="I53" s="114">
        <f t="shared" si="7"/>
        <v>0</v>
      </c>
    </row>
    <row r="54" spans="1:9">
      <c r="A54" s="96" t="s">
        <v>280</v>
      </c>
      <c r="B54" s="123"/>
      <c r="C54" s="123"/>
      <c r="D54" s="114">
        <f t="shared" si="8"/>
        <v>0</v>
      </c>
      <c r="E54" s="115"/>
      <c r="F54" s="115" t="s">
        <v>18</v>
      </c>
      <c r="G54" s="123"/>
      <c r="H54" s="123"/>
      <c r="I54" s="114">
        <f t="shared" si="7"/>
        <v>0</v>
      </c>
    </row>
    <row r="55" spans="1:9">
      <c r="A55" s="96" t="s">
        <v>18</v>
      </c>
      <c r="B55" s="123"/>
      <c r="C55" s="123"/>
      <c r="D55" s="114">
        <f t="shared" si="8"/>
        <v>0</v>
      </c>
      <c r="E55" s="115"/>
      <c r="F55" s="115" t="s">
        <v>18</v>
      </c>
      <c r="G55" s="123"/>
      <c r="H55" s="123"/>
      <c r="I55" s="114">
        <f t="shared" si="7"/>
        <v>0</v>
      </c>
    </row>
    <row r="56" spans="1:9">
      <c r="A56" s="108" t="str">
        <f>"Total " &amp; Table19[[#Headers],[CHARITY/GIFTS]]</f>
        <v>Total CHARITY/GIFTS</v>
      </c>
      <c r="B56" s="115">
        <f>SUBTOTAL(9,Table19[Budget])</f>
        <v>0</v>
      </c>
      <c r="C56" s="115">
        <f>SUBTOTAL(9,Table19[Actual])</f>
        <v>0</v>
      </c>
      <c r="D56" s="115">
        <f>SUBTOTAL(9,Table19[Difference])</f>
        <v>0</v>
      </c>
      <c r="E56" s="115"/>
      <c r="F56" s="125" t="str">
        <f>"Total " &amp; Table10[[#Headers],[OBLIGATIONS]]</f>
        <v>Total OBLIGATIONS</v>
      </c>
      <c r="G56" s="115">
        <f>SUBTOTAL(9,Table10[Budget])</f>
        <v>0</v>
      </c>
      <c r="H56" s="115">
        <f>SUBTOTAL(9,Table10[Actual])</f>
        <v>0</v>
      </c>
      <c r="I56" s="115">
        <f>SUBTOTAL(9,Table10[Difference])</f>
        <v>0</v>
      </c>
    </row>
    <row r="57" spans="1:9">
      <c r="B57" s="126"/>
      <c r="C57" s="126"/>
      <c r="D57" s="126"/>
      <c r="E57" s="115"/>
      <c r="F57" s="115"/>
      <c r="G57" s="126"/>
      <c r="H57" s="126"/>
      <c r="I57" s="126"/>
    </row>
    <row r="58" spans="1:9">
      <c r="A58" s="107" t="s">
        <v>281</v>
      </c>
      <c r="B58" s="122" t="s">
        <v>222</v>
      </c>
      <c r="C58" s="122" t="s">
        <v>223</v>
      </c>
      <c r="D58" s="122" t="s">
        <v>11</v>
      </c>
      <c r="E58" s="115"/>
      <c r="F58" s="121" t="s">
        <v>282</v>
      </c>
      <c r="G58" s="122" t="s">
        <v>222</v>
      </c>
      <c r="H58" s="122" t="s">
        <v>223</v>
      </c>
      <c r="I58" s="122" t="s">
        <v>11</v>
      </c>
    </row>
    <row r="59" spans="1:9">
      <c r="A59" s="96" t="s">
        <v>283</v>
      </c>
      <c r="B59" s="123"/>
      <c r="C59" s="123"/>
      <c r="D59" s="114">
        <f t="shared" ref="D59:D62" si="9">B59-C59</f>
        <v>0</v>
      </c>
      <c r="E59" s="115"/>
      <c r="F59" s="115" t="s">
        <v>284</v>
      </c>
      <c r="G59" s="113"/>
      <c r="H59" s="113"/>
      <c r="I59" s="114">
        <f t="shared" ref="I59:I62" si="10">G59-H59</f>
        <v>0</v>
      </c>
    </row>
    <row r="60" spans="1:9">
      <c r="A60" s="96" t="s">
        <v>196</v>
      </c>
      <c r="B60" s="123"/>
      <c r="C60" s="123"/>
      <c r="D60" s="114">
        <f t="shared" si="9"/>
        <v>0</v>
      </c>
      <c r="E60" s="115"/>
      <c r="F60" s="115" t="s">
        <v>285</v>
      </c>
      <c r="G60" s="113"/>
      <c r="H60" s="113"/>
      <c r="I60" s="114">
        <f t="shared" si="10"/>
        <v>0</v>
      </c>
    </row>
    <row r="61" spans="1:9">
      <c r="A61" s="96" t="s">
        <v>286</v>
      </c>
      <c r="B61" s="123"/>
      <c r="C61" s="123"/>
      <c r="D61" s="114">
        <f t="shared" si="9"/>
        <v>0</v>
      </c>
      <c r="E61" s="115"/>
      <c r="F61" s="115" t="s">
        <v>18</v>
      </c>
      <c r="G61" s="113"/>
      <c r="H61" s="113"/>
      <c r="I61" s="114">
        <f t="shared" si="10"/>
        <v>0</v>
      </c>
    </row>
    <row r="62" spans="1:9">
      <c r="A62" s="96" t="s">
        <v>18</v>
      </c>
      <c r="B62" s="123"/>
      <c r="C62" s="123"/>
      <c r="D62" s="114">
        <f t="shared" si="9"/>
        <v>0</v>
      </c>
      <c r="E62" s="115"/>
      <c r="F62" s="115" t="s">
        <v>18</v>
      </c>
      <c r="G62" s="123"/>
      <c r="H62" s="123"/>
      <c r="I62" s="114">
        <f t="shared" si="10"/>
        <v>0</v>
      </c>
    </row>
    <row r="63" spans="1:9">
      <c r="A63" s="108" t="str">
        <f>"Total " &amp; Table15[[#Headers],[SUBSCRIPTIONS]]</f>
        <v>Total SUBSCRIPTIONS</v>
      </c>
      <c r="B63" s="115">
        <f>SUBTOTAL(9,Table15[Budget])</f>
        <v>0</v>
      </c>
      <c r="C63" s="115">
        <f>SUBTOTAL(9,Table15[Actual])</f>
        <v>0</v>
      </c>
      <c r="D63" s="115">
        <f>SUBTOTAL(9,Table15[Difference])</f>
        <v>0</v>
      </c>
      <c r="E63" s="115"/>
      <c r="F63" s="125" t="str">
        <f>"Total " &amp; Table14[[#Headers],[MISCELLANEOUS]]</f>
        <v>Total MISCELLANEOUS</v>
      </c>
      <c r="G63" s="115">
        <f>SUBTOTAL(9,Table14[Budget])</f>
        <v>0</v>
      </c>
      <c r="H63" s="115">
        <f>SUBTOTAL(9,Table14[Actual])</f>
        <v>0</v>
      </c>
      <c r="I63" s="115">
        <f>SUBTOTAL(9,Table14[Difference])</f>
        <v>0</v>
      </c>
    </row>
    <row r="64" spans="1:9">
      <c r="F64" s="109"/>
    </row>
    <row r="65" spans="5:6">
      <c r="F65" s="109"/>
    </row>
    <row r="66" spans="5:6">
      <c r="F66" s="109"/>
    </row>
    <row r="67" spans="5:6">
      <c r="F67" s="109"/>
    </row>
    <row r="68" spans="5:6">
      <c r="F68" s="109"/>
    </row>
    <row r="69" spans="5:6">
      <c r="F69" s="109"/>
    </row>
    <row r="72" spans="5:6">
      <c r="F72" s="109"/>
    </row>
    <row r="73" spans="5:6">
      <c r="F73" s="109"/>
    </row>
    <row r="74" spans="5:6">
      <c r="F74" s="109"/>
    </row>
    <row r="75" spans="5:6">
      <c r="E75" s="109"/>
      <c r="F75" s="109"/>
    </row>
    <row r="76" spans="5:6">
      <c r="E76" s="109"/>
      <c r="F76" s="109"/>
    </row>
    <row r="77" spans="5:6">
      <c r="E77" s="109"/>
      <c r="F77" s="109"/>
    </row>
    <row r="78" spans="5:6">
      <c r="E78" s="109"/>
      <c r="F78" s="109"/>
    </row>
    <row r="79" spans="5:6">
      <c r="F79" s="109"/>
    </row>
    <row r="80" spans="5:6">
      <c r="F80" s="109"/>
    </row>
    <row r="81" spans="5:6">
      <c r="E81" s="109"/>
      <c r="F81" s="109"/>
    </row>
    <row r="82" spans="5:6">
      <c r="E82" s="109"/>
    </row>
    <row r="83" spans="5:6">
      <c r="E83" s="109"/>
    </row>
    <row r="84" spans="5:6">
      <c r="E84" s="110" t="s">
        <v>224</v>
      </c>
    </row>
    <row r="85" spans="5:6">
      <c r="E85" s="109"/>
    </row>
    <row r="86" spans="5:6">
      <c r="E86" s="109"/>
    </row>
    <row r="87" spans="5:6">
      <c r="E87" s="109"/>
    </row>
    <row r="88" spans="5:6">
      <c r="E88" s="109"/>
    </row>
    <row r="89" spans="5:6">
      <c r="E89" s="109"/>
    </row>
    <row r="92" spans="5:6">
      <c r="E92" s="109"/>
    </row>
    <row r="93" spans="5:6">
      <c r="E93" s="109"/>
    </row>
    <row r="94" spans="5:6">
      <c r="E94" s="109"/>
    </row>
    <row r="95" spans="5:6">
      <c r="E95" s="109"/>
    </row>
    <row r="96" spans="5:6">
      <c r="E96" s="109"/>
    </row>
    <row r="97" spans="5:5">
      <c r="E97" s="109"/>
    </row>
    <row r="98" spans="5:5">
      <c r="E98" s="109"/>
    </row>
    <row r="99" spans="5:5">
      <c r="E99" s="109"/>
    </row>
    <row r="100" spans="5:5">
      <c r="E100" s="109"/>
    </row>
    <row r="101" spans="5:5">
      <c r="E101" s="109"/>
    </row>
    <row r="122" spans="6:6">
      <c r="F122" s="109"/>
    </row>
    <row r="123" spans="6:6">
      <c r="F123" s="109"/>
    </row>
    <row r="124" spans="6:6">
      <c r="F124" s="109"/>
    </row>
    <row r="125" spans="6:6">
      <c r="F125" s="109"/>
    </row>
    <row r="126" spans="6:6">
      <c r="F126" s="109"/>
    </row>
    <row r="127" spans="6:6">
      <c r="F127" s="109"/>
    </row>
    <row r="128" spans="6:6">
      <c r="F128" s="109"/>
    </row>
    <row r="131" spans="5:6">
      <c r="F131" s="109"/>
    </row>
    <row r="132" spans="5:6">
      <c r="F132" s="109"/>
    </row>
    <row r="133" spans="5:6">
      <c r="F133" s="109"/>
    </row>
    <row r="134" spans="5:6">
      <c r="F134" s="109"/>
    </row>
    <row r="135" spans="5:6">
      <c r="F135" s="109"/>
    </row>
    <row r="136" spans="5:6">
      <c r="F136" s="109"/>
    </row>
    <row r="137" spans="5:6">
      <c r="F137" s="109"/>
    </row>
    <row r="142" spans="5:6">
      <c r="E142" s="109"/>
    </row>
    <row r="143" spans="5:6">
      <c r="E143" s="109"/>
    </row>
    <row r="144" spans="5:6">
      <c r="E144" s="109"/>
    </row>
    <row r="145" spans="5:5">
      <c r="E145" s="109"/>
    </row>
    <row r="146" spans="5:5">
      <c r="E146" s="109"/>
    </row>
    <row r="147" spans="5:5">
      <c r="E147" s="109"/>
    </row>
    <row r="148" spans="5:5">
      <c r="E148" s="109"/>
    </row>
    <row r="151" spans="5:5">
      <c r="E151" s="109"/>
    </row>
    <row r="152" spans="5:5">
      <c r="E152" s="109"/>
    </row>
    <row r="153" spans="5:5">
      <c r="E153" s="109"/>
    </row>
    <row r="154" spans="5:5">
      <c r="E154" s="109"/>
    </row>
    <row r="155" spans="5:5">
      <c r="E155" s="109"/>
    </row>
    <row r="156" spans="5:5">
      <c r="E156" s="109"/>
    </row>
    <row r="157" spans="5:5">
      <c r="E157" s="109"/>
    </row>
  </sheetData>
  <mergeCells count="2">
    <mergeCell ref="H2:I2"/>
    <mergeCell ref="A1:I1"/>
  </mergeCells>
  <conditionalFormatting sqref="D32:D38 D52:D55 D59:D62 D16:D28 D5:D13 D42:D48 I59:I62 I11:I20 I38:I44 I24:I34 I48:I52 I55">
    <cfRule type="cellIs" dxfId="144" priority="4" stopIfTrue="1" operator="lessThan">
      <formula>0</formula>
    </cfRule>
  </conditionalFormatting>
  <conditionalFormatting sqref="B4">
    <cfRule type="containsText" priority="3" operator="containsText" text="Vertex42.com">
      <formula>NOT(ISERROR(SEARCH("Vertex42.com",B4)))</formula>
    </cfRule>
  </conditionalFormatting>
  <conditionalFormatting sqref="I53">
    <cfRule type="cellIs" dxfId="143" priority="2" stopIfTrue="1" operator="lessThan">
      <formula>0</formula>
    </cfRule>
  </conditionalFormatting>
  <conditionalFormatting sqref="I54">
    <cfRule type="cellIs" dxfId="142" priority="1" stopIfTrue="1" operator="lessThan">
      <formula>0</formula>
    </cfRule>
  </conditionalFormatting>
  <pageMargins left="0.7" right="0.7" top="0.75" bottom="0.75" header="0.3" footer="0.3"/>
  <ignoredErrors>
    <ignoredError sqref="I6" formula="1"/>
  </ignoredErrors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BFE90-FF51-4C85-AC26-4A53F95F4DE3}">
  <dimension ref="A1:N152"/>
  <sheetViews>
    <sheetView topLeftCell="A112" workbookViewId="0">
      <selection activeCell="R26" sqref="R26"/>
    </sheetView>
  </sheetViews>
  <sheetFormatPr defaultRowHeight="12.75"/>
  <cols>
    <col min="1" max="1" width="29.5" style="31" customWidth="1"/>
    <col min="2" max="14" width="9.375" style="31" customWidth="1"/>
    <col min="15" max="16384" width="9" style="31"/>
  </cols>
  <sheetData>
    <row r="1" spans="1:14" ht="35.1" customHeight="1">
      <c r="A1" s="73" t="s">
        <v>218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5"/>
    </row>
    <row r="2" spans="1:14" s="33" customFormat="1" ht="18" customHeight="1">
      <c r="A2" s="32"/>
      <c r="B2" s="32"/>
      <c r="C2" s="32"/>
      <c r="D2" s="32"/>
      <c r="E2" s="32"/>
      <c r="F2" s="32"/>
      <c r="N2" s="34"/>
    </row>
    <row r="3" spans="1:14" ht="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s="33" customFormat="1" ht="20.100000000000001" customHeight="1">
      <c r="A4" s="37"/>
      <c r="B4" s="76" t="s">
        <v>128</v>
      </c>
      <c r="C4" s="76" t="s">
        <v>129</v>
      </c>
      <c r="D4" s="76" t="s">
        <v>130</v>
      </c>
      <c r="E4" s="76" t="s">
        <v>131</v>
      </c>
      <c r="F4" s="76" t="s">
        <v>132</v>
      </c>
      <c r="G4" s="76" t="s">
        <v>133</v>
      </c>
      <c r="H4" s="76" t="s">
        <v>134</v>
      </c>
      <c r="I4" s="76" t="s">
        <v>135</v>
      </c>
      <c r="J4" s="76" t="s">
        <v>136</v>
      </c>
      <c r="K4" s="76" t="s">
        <v>137</v>
      </c>
      <c r="L4" s="76" t="s">
        <v>138</v>
      </c>
      <c r="M4" s="76" t="s">
        <v>139</v>
      </c>
      <c r="N4" s="76" t="s">
        <v>140</v>
      </c>
    </row>
    <row r="5" spans="1:14" s="33" customFormat="1" ht="6.95" customHeight="1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s="33" customFormat="1" ht="20.100000000000001" customHeight="1">
      <c r="A6" s="39" t="s">
        <v>141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s="33" customFormat="1" ht="6.95" customHeight="1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s="33" customFormat="1" ht="15" customHeight="1">
      <c r="A8" s="43" t="s">
        <v>142</v>
      </c>
      <c r="B8" s="44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5">
        <f>SUM(B8:M8)</f>
        <v>0</v>
      </c>
    </row>
    <row r="9" spans="1:14" s="33" customFormat="1" ht="15" customHeight="1">
      <c r="A9" s="43" t="s">
        <v>143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5">
        <f>SUM(B9:M9)</f>
        <v>0</v>
      </c>
    </row>
    <row r="10" spans="1:14" s="33" customFormat="1" ht="15" customHeight="1">
      <c r="A10" s="43" t="s">
        <v>144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5">
        <f>SUM(B10:M10)</f>
        <v>0</v>
      </c>
    </row>
    <row r="11" spans="1:14" s="33" customFormat="1" ht="15" customHeight="1">
      <c r="A11" s="43" t="s">
        <v>145</v>
      </c>
      <c r="B11" s="44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5">
        <f>SUM(B11:M11)</f>
        <v>0</v>
      </c>
    </row>
    <row r="12" spans="1:14" s="33" customFormat="1" ht="15" customHeight="1">
      <c r="A12" s="43" t="s">
        <v>146</v>
      </c>
      <c r="B12" s="44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5">
        <f>SUM(B12:M12)</f>
        <v>0</v>
      </c>
    </row>
    <row r="13" spans="1:14" s="33" customFormat="1" ht="6.95" customHeight="1">
      <c r="A13" s="43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</row>
    <row r="14" spans="1:14" s="33" customFormat="1" ht="15" customHeight="1">
      <c r="A14" s="48" t="str">
        <f>"TOTAL "&amp;A6</f>
        <v>TOTAL INCOME</v>
      </c>
      <c r="B14" s="49">
        <f>SUM(B8:B12)</f>
        <v>0</v>
      </c>
      <c r="C14" s="49">
        <f t="shared" ref="C14:N14" si="0">SUM(C8:C12)</f>
        <v>0</v>
      </c>
      <c r="D14" s="49">
        <f t="shared" si="0"/>
        <v>0</v>
      </c>
      <c r="E14" s="49">
        <f t="shared" si="0"/>
        <v>0</v>
      </c>
      <c r="F14" s="49">
        <f t="shared" si="0"/>
        <v>0</v>
      </c>
      <c r="G14" s="49">
        <f t="shared" si="0"/>
        <v>0</v>
      </c>
      <c r="H14" s="49">
        <f t="shared" si="0"/>
        <v>0</v>
      </c>
      <c r="I14" s="49">
        <f t="shared" si="0"/>
        <v>0</v>
      </c>
      <c r="J14" s="49">
        <f t="shared" si="0"/>
        <v>0</v>
      </c>
      <c r="K14" s="49">
        <f t="shared" si="0"/>
        <v>0</v>
      </c>
      <c r="L14" s="49">
        <f t="shared" si="0"/>
        <v>0</v>
      </c>
      <c r="M14" s="49">
        <f t="shared" si="0"/>
        <v>0</v>
      </c>
      <c r="N14" s="49">
        <f t="shared" si="0"/>
        <v>0</v>
      </c>
    </row>
    <row r="15" spans="1:14" s="33" customFormat="1" ht="6.95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6" spans="1:14" s="33" customFormat="1" ht="20.100000000000001" customHeight="1">
      <c r="A16" s="50" t="s">
        <v>147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17" spans="1:14" s="33" customFormat="1" ht="6.9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</row>
    <row r="18" spans="1:14" s="33" customFormat="1" ht="15" customHeight="1">
      <c r="A18" s="52" t="s">
        <v>148</v>
      </c>
      <c r="B18" s="53">
        <v>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45">
        <f>SUM(B18:M18)</f>
        <v>0</v>
      </c>
    </row>
    <row r="19" spans="1:14" s="33" customFormat="1" ht="15" customHeight="1">
      <c r="A19" s="52" t="s">
        <v>149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45">
        <f>SUM(B19:M19)</f>
        <v>0</v>
      </c>
    </row>
    <row r="20" spans="1:14" s="33" customFormat="1" ht="15" customHeight="1">
      <c r="A20" s="52" t="s">
        <v>150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45">
        <f>SUM(B20:M20)</f>
        <v>0</v>
      </c>
    </row>
    <row r="21" spans="1:14" s="33" customFormat="1" ht="15" customHeight="1">
      <c r="A21" s="52" t="s">
        <v>151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45">
        <f>SUM(B21:M21)</f>
        <v>0</v>
      </c>
    </row>
    <row r="22" spans="1:14" s="33" customFormat="1" ht="15" customHeight="1">
      <c r="A22" s="52" t="s">
        <v>152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45">
        <f>SUM(B22:M22)</f>
        <v>0</v>
      </c>
    </row>
    <row r="23" spans="1:14" s="33" customFormat="1" ht="6.95" customHeight="1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4"/>
    </row>
    <row r="24" spans="1:14" s="33" customFormat="1" ht="15" customHeight="1">
      <c r="A24" s="55" t="str">
        <f>"TOTAL "&amp;A16</f>
        <v>TOTAL SAVINGS GOAL</v>
      </c>
      <c r="B24" s="56">
        <f t="shared" ref="B24:N24" si="1">SUM(B18:B22)</f>
        <v>0</v>
      </c>
      <c r="C24" s="56">
        <f t="shared" si="1"/>
        <v>0</v>
      </c>
      <c r="D24" s="56">
        <f t="shared" si="1"/>
        <v>0</v>
      </c>
      <c r="E24" s="56">
        <f t="shared" si="1"/>
        <v>0</v>
      </c>
      <c r="F24" s="56">
        <f t="shared" si="1"/>
        <v>0</v>
      </c>
      <c r="G24" s="56">
        <f t="shared" si="1"/>
        <v>0</v>
      </c>
      <c r="H24" s="56">
        <f t="shared" si="1"/>
        <v>0</v>
      </c>
      <c r="I24" s="56">
        <f t="shared" si="1"/>
        <v>0</v>
      </c>
      <c r="J24" s="56">
        <f t="shared" si="1"/>
        <v>0</v>
      </c>
      <c r="K24" s="56">
        <f t="shared" si="1"/>
        <v>0</v>
      </c>
      <c r="L24" s="56">
        <f t="shared" si="1"/>
        <v>0</v>
      </c>
      <c r="M24" s="56">
        <f t="shared" si="1"/>
        <v>0</v>
      </c>
      <c r="N24" s="56">
        <f t="shared" si="1"/>
        <v>0</v>
      </c>
    </row>
    <row r="25" spans="1:14" s="33" customFormat="1" ht="6.9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</row>
    <row r="26" spans="1:14" s="33" customFormat="1" ht="20.100000000000001" customHeight="1">
      <c r="A26" s="57" t="s">
        <v>153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</row>
    <row r="27" spans="1:14" s="33" customFormat="1" ht="6.95" customHeight="1">
      <c r="A27" s="41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</row>
    <row r="28" spans="1:14" s="33" customFormat="1" ht="18" customHeight="1">
      <c r="A28" s="50" t="s">
        <v>154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</row>
    <row r="29" spans="1:14" s="33" customFormat="1" ht="6.95" customHeight="1">
      <c r="A29" s="41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</row>
    <row r="30" spans="1:14" s="33" customFormat="1" ht="15" customHeight="1">
      <c r="A30" s="43" t="s">
        <v>155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1">
        <f t="shared" ref="N30:N39" si="2">SUM(B30:M30)</f>
        <v>0</v>
      </c>
    </row>
    <row r="31" spans="1:14" s="33" customFormat="1" ht="15" customHeight="1">
      <c r="A31" s="43" t="s">
        <v>78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1">
        <f t="shared" si="2"/>
        <v>0</v>
      </c>
    </row>
    <row r="32" spans="1:14" s="33" customFormat="1" ht="15" customHeight="1">
      <c r="A32" s="43" t="s">
        <v>156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54">
        <f t="shared" si="2"/>
        <v>0</v>
      </c>
    </row>
    <row r="33" spans="1:14" s="33" customFormat="1" ht="15" customHeight="1">
      <c r="A33" s="43" t="s">
        <v>157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54">
        <f t="shared" si="2"/>
        <v>0</v>
      </c>
    </row>
    <row r="34" spans="1:14" s="33" customFormat="1" ht="15" customHeight="1">
      <c r="A34" s="43" t="s">
        <v>158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53">
        <v>0</v>
      </c>
      <c r="M34" s="60">
        <v>0</v>
      </c>
      <c r="N34" s="54">
        <f t="shared" si="2"/>
        <v>0</v>
      </c>
    </row>
    <row r="35" spans="1:14" s="33" customFormat="1" ht="15" customHeight="1">
      <c r="A35" s="43" t="s">
        <v>159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54">
        <f t="shared" si="2"/>
        <v>0</v>
      </c>
    </row>
    <row r="36" spans="1:14" s="33" customFormat="1" ht="15" customHeight="1">
      <c r="A36" s="43" t="s">
        <v>160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54">
        <f t="shared" si="2"/>
        <v>0</v>
      </c>
    </row>
    <row r="37" spans="1:14" s="33" customFormat="1" ht="15" customHeight="1">
      <c r="A37" s="43" t="s">
        <v>161</v>
      </c>
      <c r="B37" s="60">
        <v>0</v>
      </c>
      <c r="C37" s="60">
        <v>0</v>
      </c>
      <c r="D37" s="60">
        <v>0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54">
        <f t="shared" si="2"/>
        <v>0</v>
      </c>
    </row>
    <row r="38" spans="1:14" s="33" customFormat="1" ht="6.95" customHeight="1">
      <c r="A38" s="43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7"/>
    </row>
    <row r="39" spans="1:14" s="33" customFormat="1" ht="15" customHeight="1">
      <c r="A39" s="55" t="str">
        <f>"TOTAL "&amp;A28</f>
        <v>TOTAL HOME</v>
      </c>
      <c r="B39" s="62">
        <f>SUM(B30:B37)</f>
        <v>0</v>
      </c>
      <c r="C39" s="62">
        <f t="shared" ref="C39:M39" si="3">SUM(C30:C37)</f>
        <v>0</v>
      </c>
      <c r="D39" s="62">
        <f t="shared" si="3"/>
        <v>0</v>
      </c>
      <c r="E39" s="62">
        <f t="shared" si="3"/>
        <v>0</v>
      </c>
      <c r="F39" s="62">
        <f t="shared" si="3"/>
        <v>0</v>
      </c>
      <c r="G39" s="62">
        <f t="shared" si="3"/>
        <v>0</v>
      </c>
      <c r="H39" s="62">
        <f t="shared" si="3"/>
        <v>0</v>
      </c>
      <c r="I39" s="62">
        <f t="shared" si="3"/>
        <v>0</v>
      </c>
      <c r="J39" s="62">
        <f t="shared" si="3"/>
        <v>0</v>
      </c>
      <c r="K39" s="62">
        <f t="shared" si="3"/>
        <v>0</v>
      </c>
      <c r="L39" s="62">
        <f t="shared" si="3"/>
        <v>0</v>
      </c>
      <c r="M39" s="62">
        <f t="shared" si="3"/>
        <v>0</v>
      </c>
      <c r="N39" s="62">
        <f t="shared" si="2"/>
        <v>0</v>
      </c>
    </row>
    <row r="40" spans="1:14" s="33" customFormat="1" ht="6.95" customHeight="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</row>
    <row r="41" spans="1:14" s="33" customFormat="1" ht="18" customHeight="1">
      <c r="A41" s="50" t="s">
        <v>162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</row>
    <row r="42" spans="1:14" s="33" customFormat="1" ht="6.95" customHeight="1">
      <c r="A42" s="41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</row>
    <row r="43" spans="1:14" s="33" customFormat="1" ht="15" customHeight="1">
      <c r="A43" s="43" t="s">
        <v>163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53">
        <v>0</v>
      </c>
      <c r="M43" s="60">
        <v>0</v>
      </c>
      <c r="N43" s="54">
        <f t="shared" ref="N43:N50" si="4">SUM(B43:M43)</f>
        <v>0</v>
      </c>
    </row>
    <row r="44" spans="1:14" s="33" customFormat="1" ht="15" customHeight="1">
      <c r="A44" s="43" t="s">
        <v>164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53">
        <v>0</v>
      </c>
      <c r="M44" s="60">
        <v>0</v>
      </c>
      <c r="N44" s="54">
        <f t="shared" si="4"/>
        <v>0</v>
      </c>
    </row>
    <row r="45" spans="1:14" s="33" customFormat="1" ht="15" customHeight="1">
      <c r="A45" s="43" t="s">
        <v>46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53">
        <v>0</v>
      </c>
      <c r="M45" s="60">
        <v>0</v>
      </c>
      <c r="N45" s="54">
        <f t="shared" si="4"/>
        <v>0</v>
      </c>
    </row>
    <row r="46" spans="1:14" s="33" customFormat="1" ht="15" customHeight="1">
      <c r="A46" s="43" t="s">
        <v>36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53">
        <v>0</v>
      </c>
      <c r="M46" s="60">
        <v>0</v>
      </c>
      <c r="N46" s="54">
        <f t="shared" si="4"/>
        <v>0</v>
      </c>
    </row>
    <row r="47" spans="1:14" s="33" customFormat="1" ht="15" customHeight="1">
      <c r="A47" s="43" t="s">
        <v>165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54">
        <f t="shared" si="4"/>
        <v>0</v>
      </c>
    </row>
    <row r="48" spans="1:14" s="33" customFormat="1" ht="15" customHeight="1">
      <c r="A48" s="43" t="s">
        <v>166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v>0</v>
      </c>
      <c r="H48" s="60">
        <v>0</v>
      </c>
      <c r="I48" s="60">
        <v>0</v>
      </c>
      <c r="J48" s="60">
        <v>0</v>
      </c>
      <c r="K48" s="60">
        <v>0</v>
      </c>
      <c r="L48" s="53">
        <v>0</v>
      </c>
      <c r="M48" s="60">
        <v>0</v>
      </c>
      <c r="N48" s="54">
        <f t="shared" si="4"/>
        <v>0</v>
      </c>
    </row>
    <row r="49" spans="1:14" s="33" customFormat="1" ht="6.95" customHeight="1">
      <c r="A49" s="43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64"/>
      <c r="M49" s="46"/>
      <c r="N49" s="47"/>
    </row>
    <row r="50" spans="1:14" s="33" customFormat="1" ht="15" customHeight="1">
      <c r="A50" s="55" t="str">
        <f>"TOTAL "&amp;A41</f>
        <v>TOTAL DAILY LIVING</v>
      </c>
      <c r="B50" s="62">
        <f t="shared" ref="B50:M50" si="5">SUM(B43:B48)</f>
        <v>0</v>
      </c>
      <c r="C50" s="62">
        <f t="shared" si="5"/>
        <v>0</v>
      </c>
      <c r="D50" s="62">
        <f t="shared" si="5"/>
        <v>0</v>
      </c>
      <c r="E50" s="62">
        <f t="shared" si="5"/>
        <v>0</v>
      </c>
      <c r="F50" s="62">
        <f t="shared" si="5"/>
        <v>0</v>
      </c>
      <c r="G50" s="62">
        <f t="shared" si="5"/>
        <v>0</v>
      </c>
      <c r="H50" s="62">
        <f t="shared" si="5"/>
        <v>0</v>
      </c>
      <c r="I50" s="62">
        <f t="shared" si="5"/>
        <v>0</v>
      </c>
      <c r="J50" s="62">
        <f t="shared" si="5"/>
        <v>0</v>
      </c>
      <c r="K50" s="62">
        <f t="shared" si="5"/>
        <v>0</v>
      </c>
      <c r="L50" s="62">
        <f t="shared" si="5"/>
        <v>0</v>
      </c>
      <c r="M50" s="62">
        <f t="shared" si="5"/>
        <v>0</v>
      </c>
      <c r="N50" s="62">
        <f t="shared" si="4"/>
        <v>0</v>
      </c>
    </row>
    <row r="51" spans="1:14" s="33" customFormat="1" ht="6.9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</row>
    <row r="52" spans="1:14" s="33" customFormat="1" ht="18" customHeight="1">
      <c r="A52" s="50" t="s">
        <v>23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</row>
    <row r="53" spans="1:14" s="33" customFormat="1" ht="6.95" customHeight="1">
      <c r="A53" s="41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</row>
    <row r="54" spans="1:14" s="33" customFormat="1" ht="15" customHeight="1">
      <c r="A54" s="43" t="s">
        <v>167</v>
      </c>
      <c r="B54" s="60">
        <v>0</v>
      </c>
      <c r="C54" s="60">
        <v>0</v>
      </c>
      <c r="D54" s="60">
        <v>0</v>
      </c>
      <c r="E54" s="60">
        <v>0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54">
        <f t="shared" ref="N54:N61" si="6">SUM(B54:M54)</f>
        <v>0</v>
      </c>
    </row>
    <row r="55" spans="1:14" s="33" customFormat="1" ht="15" customHeight="1">
      <c r="A55" s="43" t="s">
        <v>168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54">
        <f t="shared" si="6"/>
        <v>0</v>
      </c>
    </row>
    <row r="56" spans="1:14" s="33" customFormat="1" ht="15" customHeight="1">
      <c r="A56" s="43" t="s">
        <v>169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54">
        <f t="shared" si="6"/>
        <v>0</v>
      </c>
    </row>
    <row r="57" spans="1:14" s="33" customFormat="1" ht="15" customHeight="1">
      <c r="A57" s="43" t="s">
        <v>170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54">
        <f t="shared" si="6"/>
        <v>0</v>
      </c>
    </row>
    <row r="58" spans="1:14" s="33" customFormat="1" ht="15" customHeight="1">
      <c r="A58" s="43" t="s">
        <v>171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54">
        <f t="shared" si="6"/>
        <v>0</v>
      </c>
    </row>
    <row r="59" spans="1:14" s="33" customFormat="1" ht="15" customHeight="1">
      <c r="A59" s="43" t="s">
        <v>172</v>
      </c>
      <c r="B59" s="60">
        <v>0</v>
      </c>
      <c r="C59" s="60">
        <v>0</v>
      </c>
      <c r="D59" s="60">
        <v>0</v>
      </c>
      <c r="E59" s="60">
        <v>0</v>
      </c>
      <c r="F59" s="60">
        <v>0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54">
        <f t="shared" si="6"/>
        <v>0</v>
      </c>
    </row>
    <row r="60" spans="1:14" s="33" customFormat="1" ht="6.95" customHeight="1">
      <c r="A60" s="43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7"/>
    </row>
    <row r="61" spans="1:14" s="33" customFormat="1" ht="15" customHeight="1">
      <c r="A61" s="55" t="str">
        <f>"TOTAL "&amp;A52</f>
        <v>TOTAL TRANSPORTATION</v>
      </c>
      <c r="B61" s="62">
        <f>SUM(B54:B59)</f>
        <v>0</v>
      </c>
      <c r="C61" s="62">
        <f>SUM(C54:C59)</f>
        <v>0</v>
      </c>
      <c r="D61" s="62">
        <f t="shared" ref="D61:M61" si="7">SUM(D54:D59)</f>
        <v>0</v>
      </c>
      <c r="E61" s="62">
        <f t="shared" si="7"/>
        <v>0</v>
      </c>
      <c r="F61" s="62">
        <f t="shared" si="7"/>
        <v>0</v>
      </c>
      <c r="G61" s="62">
        <f t="shared" si="7"/>
        <v>0</v>
      </c>
      <c r="H61" s="62">
        <f t="shared" si="7"/>
        <v>0</v>
      </c>
      <c r="I61" s="62">
        <f t="shared" si="7"/>
        <v>0</v>
      </c>
      <c r="J61" s="62">
        <f t="shared" si="7"/>
        <v>0</v>
      </c>
      <c r="K61" s="62">
        <f t="shared" si="7"/>
        <v>0</v>
      </c>
      <c r="L61" s="62">
        <f t="shared" si="7"/>
        <v>0</v>
      </c>
      <c r="M61" s="62">
        <f t="shared" si="7"/>
        <v>0</v>
      </c>
      <c r="N61" s="62">
        <f t="shared" si="6"/>
        <v>0</v>
      </c>
    </row>
    <row r="62" spans="1:14" s="33" customFormat="1" ht="6.95" customHeight="1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</row>
    <row r="63" spans="1:14" s="33" customFormat="1" ht="18" customHeight="1">
      <c r="A63" s="50" t="s">
        <v>12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</row>
    <row r="64" spans="1:14" s="33" customFormat="1" ht="6.95" customHeight="1">
      <c r="A64" s="41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</row>
    <row r="65" spans="1:14" s="33" customFormat="1" ht="15" customHeight="1">
      <c r="A65" s="43" t="s">
        <v>79</v>
      </c>
      <c r="B65" s="60">
        <v>0</v>
      </c>
      <c r="C65" s="60">
        <v>0</v>
      </c>
      <c r="D65" s="60">
        <v>0</v>
      </c>
      <c r="E65" s="60">
        <v>0</v>
      </c>
      <c r="F65" s="60">
        <v>0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53">
        <v>0</v>
      </c>
      <c r="M65" s="53">
        <v>0</v>
      </c>
      <c r="N65" s="54">
        <f>SUM(B65:M65)</f>
        <v>0</v>
      </c>
    </row>
    <row r="66" spans="1:14" s="33" customFormat="1" ht="15" customHeight="1">
      <c r="A66" s="43" t="s">
        <v>173</v>
      </c>
      <c r="B66" s="60">
        <v>0</v>
      </c>
      <c r="C66" s="60">
        <v>0</v>
      </c>
      <c r="D66" s="60">
        <v>0</v>
      </c>
      <c r="E66" s="60">
        <v>0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53">
        <v>0</v>
      </c>
      <c r="M66" s="53">
        <v>0</v>
      </c>
      <c r="N66" s="54">
        <f>SUM(B66:M66)</f>
        <v>0</v>
      </c>
    </row>
    <row r="67" spans="1:14" s="33" customFormat="1" ht="15" customHeight="1">
      <c r="A67" s="43" t="s">
        <v>174</v>
      </c>
      <c r="B67" s="60">
        <v>0</v>
      </c>
      <c r="C67" s="60">
        <v>0</v>
      </c>
      <c r="D67" s="60">
        <v>0</v>
      </c>
      <c r="E67" s="60">
        <v>0</v>
      </c>
      <c r="F67" s="60">
        <v>0</v>
      </c>
      <c r="G67" s="60">
        <v>0</v>
      </c>
      <c r="H67" s="60">
        <v>0</v>
      </c>
      <c r="I67" s="60">
        <v>0</v>
      </c>
      <c r="J67" s="60">
        <v>0</v>
      </c>
      <c r="K67" s="60">
        <v>0</v>
      </c>
      <c r="L67" s="53">
        <v>0</v>
      </c>
      <c r="M67" s="53">
        <v>0</v>
      </c>
      <c r="N67" s="54">
        <f>SUM(B67:M67)</f>
        <v>0</v>
      </c>
    </row>
    <row r="68" spans="1:14" s="33" customFormat="1" ht="15" customHeight="1">
      <c r="A68" s="43" t="s">
        <v>175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1">
        <f>SUM(B68:M68)</f>
        <v>0</v>
      </c>
    </row>
    <row r="69" spans="1:14" s="33" customFormat="1" ht="6.95" customHeight="1">
      <c r="A69" s="43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65"/>
    </row>
    <row r="70" spans="1:14" s="33" customFormat="1" ht="15" customHeight="1">
      <c r="A70" s="55" t="str">
        <f>"TOTAL "&amp;A63</f>
        <v>TOTAL ENTERTAINMENT</v>
      </c>
      <c r="B70" s="62">
        <f t="shared" ref="B70:M70" si="8">SUM(B65:B68)</f>
        <v>0</v>
      </c>
      <c r="C70" s="62">
        <f t="shared" si="8"/>
        <v>0</v>
      </c>
      <c r="D70" s="62">
        <f t="shared" si="8"/>
        <v>0</v>
      </c>
      <c r="E70" s="62">
        <f t="shared" si="8"/>
        <v>0</v>
      </c>
      <c r="F70" s="62">
        <f t="shared" si="8"/>
        <v>0</v>
      </c>
      <c r="G70" s="62">
        <f t="shared" si="8"/>
        <v>0</v>
      </c>
      <c r="H70" s="62">
        <f t="shared" si="8"/>
        <v>0</v>
      </c>
      <c r="I70" s="62">
        <f t="shared" si="8"/>
        <v>0</v>
      </c>
      <c r="J70" s="62">
        <f t="shared" si="8"/>
        <v>0</v>
      </c>
      <c r="K70" s="62">
        <f t="shared" si="8"/>
        <v>0</v>
      </c>
      <c r="L70" s="62">
        <f t="shared" si="8"/>
        <v>0</v>
      </c>
      <c r="M70" s="62">
        <f t="shared" si="8"/>
        <v>0</v>
      </c>
      <c r="N70" s="62">
        <f>SUM(B70:M70)</f>
        <v>0</v>
      </c>
    </row>
    <row r="71" spans="1:14" s="33" customFormat="1" ht="6.95" customHeight="1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</row>
    <row r="72" spans="1:14" s="33" customFormat="1" ht="18" customHeight="1">
      <c r="A72" s="50" t="s">
        <v>176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</row>
    <row r="73" spans="1:14" s="33" customFormat="1" ht="6.95" customHeight="1">
      <c r="A73" s="41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</row>
    <row r="74" spans="1:14" s="33" customFormat="1" ht="15" customHeight="1">
      <c r="A74" s="43" t="s">
        <v>177</v>
      </c>
      <c r="B74" s="53">
        <v>0</v>
      </c>
      <c r="C74" s="53">
        <v>0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60">
        <v>0</v>
      </c>
      <c r="N74" s="54">
        <f t="shared" ref="N74:N82" si="9">SUM(B74:M74)</f>
        <v>0</v>
      </c>
    </row>
    <row r="75" spans="1:14" s="33" customFormat="1" ht="15" customHeight="1">
      <c r="A75" s="43" t="s">
        <v>168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60">
        <v>0</v>
      </c>
      <c r="N75" s="54">
        <f t="shared" si="9"/>
        <v>0</v>
      </c>
    </row>
    <row r="76" spans="1:14" s="33" customFormat="1" ht="15" customHeight="1">
      <c r="A76" s="43" t="s">
        <v>178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60">
        <v>0</v>
      </c>
      <c r="N76" s="54">
        <f t="shared" si="9"/>
        <v>0</v>
      </c>
    </row>
    <row r="77" spans="1:14" s="33" customFormat="1" ht="15" customHeight="1">
      <c r="A77" s="43" t="s">
        <v>179</v>
      </c>
      <c r="B77" s="53">
        <v>0</v>
      </c>
      <c r="C77" s="53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4">
        <f t="shared" si="9"/>
        <v>0</v>
      </c>
    </row>
    <row r="78" spans="1:14" s="33" customFormat="1" ht="15" customHeight="1">
      <c r="A78" s="43" t="s">
        <v>180</v>
      </c>
      <c r="B78" s="53">
        <v>0</v>
      </c>
      <c r="C78" s="53">
        <v>0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3">
        <v>0</v>
      </c>
      <c r="M78" s="60">
        <v>0</v>
      </c>
      <c r="N78" s="54">
        <f t="shared" si="9"/>
        <v>0</v>
      </c>
    </row>
    <row r="79" spans="1:14" s="33" customFormat="1" ht="15" customHeight="1">
      <c r="A79" s="43" t="s">
        <v>181</v>
      </c>
      <c r="B79" s="53">
        <v>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60">
        <v>0</v>
      </c>
      <c r="N79" s="54">
        <f t="shared" si="9"/>
        <v>0</v>
      </c>
    </row>
    <row r="80" spans="1:14" s="33" customFormat="1" ht="15" customHeight="1">
      <c r="A80" s="43" t="s">
        <v>182</v>
      </c>
      <c r="B80" s="53">
        <v>0</v>
      </c>
      <c r="C80" s="53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60">
        <v>0</v>
      </c>
      <c r="N80" s="54">
        <f t="shared" si="9"/>
        <v>0</v>
      </c>
    </row>
    <row r="81" spans="1:14" s="33" customFormat="1" ht="6.95" customHeight="1">
      <c r="A81" s="43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46"/>
      <c r="N81" s="47"/>
    </row>
    <row r="82" spans="1:14" s="33" customFormat="1" ht="15" customHeight="1">
      <c r="A82" s="55" t="str">
        <f>"TOTAL "&amp;A72</f>
        <v>TOTAL HEALTH</v>
      </c>
      <c r="B82" s="62">
        <f>SUM(B74:B80)</f>
        <v>0</v>
      </c>
      <c r="C82" s="62">
        <f t="shared" ref="C82:M82" si="10">SUM(C74:C80)</f>
        <v>0</v>
      </c>
      <c r="D82" s="62">
        <f t="shared" si="10"/>
        <v>0</v>
      </c>
      <c r="E82" s="62">
        <f t="shared" si="10"/>
        <v>0</v>
      </c>
      <c r="F82" s="62">
        <f t="shared" si="10"/>
        <v>0</v>
      </c>
      <c r="G82" s="62">
        <f t="shared" si="10"/>
        <v>0</v>
      </c>
      <c r="H82" s="62">
        <f t="shared" si="10"/>
        <v>0</v>
      </c>
      <c r="I82" s="62">
        <f t="shared" si="10"/>
        <v>0</v>
      </c>
      <c r="J82" s="62">
        <f t="shared" si="10"/>
        <v>0</v>
      </c>
      <c r="K82" s="62">
        <f t="shared" si="10"/>
        <v>0</v>
      </c>
      <c r="L82" s="62">
        <f t="shared" si="10"/>
        <v>0</v>
      </c>
      <c r="M82" s="62">
        <f t="shared" si="10"/>
        <v>0</v>
      </c>
      <c r="N82" s="62">
        <f t="shared" si="9"/>
        <v>0</v>
      </c>
    </row>
    <row r="83" spans="1:14" s="33" customFormat="1" ht="6.95" customHeight="1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</row>
    <row r="84" spans="1:14" s="33" customFormat="1" ht="18" customHeight="1">
      <c r="A84" s="50" t="s">
        <v>183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</row>
    <row r="85" spans="1:14" s="33" customFormat="1" ht="6.95" customHeight="1">
      <c r="A85" s="41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</row>
    <row r="86" spans="1:14" s="33" customFormat="1" ht="15" customHeight="1">
      <c r="A86" s="43" t="s">
        <v>184</v>
      </c>
      <c r="B86" s="60">
        <v>0</v>
      </c>
      <c r="C86" s="60">
        <v>0</v>
      </c>
      <c r="D86" s="60">
        <v>0</v>
      </c>
      <c r="E86" s="60">
        <v>0</v>
      </c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60">
        <v>0</v>
      </c>
      <c r="L86" s="53">
        <v>0</v>
      </c>
      <c r="M86" s="60">
        <v>0</v>
      </c>
      <c r="N86" s="54">
        <f t="shared" ref="N86:N93" si="11">SUM(B86:M86)</f>
        <v>0</v>
      </c>
    </row>
    <row r="87" spans="1:14" s="33" customFormat="1" ht="15" customHeight="1">
      <c r="A87" s="43" t="s">
        <v>185</v>
      </c>
      <c r="B87" s="60">
        <v>0</v>
      </c>
      <c r="C87" s="60">
        <v>0</v>
      </c>
      <c r="D87" s="60">
        <v>0</v>
      </c>
      <c r="E87" s="60">
        <v>0</v>
      </c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60">
        <v>0</v>
      </c>
      <c r="L87" s="53">
        <v>0</v>
      </c>
      <c r="M87" s="60">
        <v>0</v>
      </c>
      <c r="N87" s="54">
        <f t="shared" si="11"/>
        <v>0</v>
      </c>
    </row>
    <row r="88" spans="1:14" s="33" customFormat="1" ht="15" customHeight="1">
      <c r="A88" s="43" t="s">
        <v>186</v>
      </c>
      <c r="B88" s="60">
        <v>0</v>
      </c>
      <c r="C88" s="60">
        <v>0</v>
      </c>
      <c r="D88" s="60">
        <v>0</v>
      </c>
      <c r="E88" s="60">
        <v>0</v>
      </c>
      <c r="F88" s="60">
        <v>0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53">
        <v>0</v>
      </c>
      <c r="M88" s="60">
        <v>0</v>
      </c>
      <c r="N88" s="54">
        <f t="shared" si="11"/>
        <v>0</v>
      </c>
    </row>
    <row r="89" spans="1:14" s="33" customFormat="1" ht="15" customHeight="1">
      <c r="A89" s="43" t="s">
        <v>187</v>
      </c>
      <c r="B89" s="60">
        <v>0</v>
      </c>
      <c r="C89" s="60">
        <v>0</v>
      </c>
      <c r="D89" s="60">
        <v>0</v>
      </c>
      <c r="E89" s="60">
        <v>0</v>
      </c>
      <c r="F89" s="60">
        <v>0</v>
      </c>
      <c r="G89" s="60">
        <v>0</v>
      </c>
      <c r="H89" s="60">
        <v>0</v>
      </c>
      <c r="I89" s="60">
        <v>0</v>
      </c>
      <c r="J89" s="60">
        <v>0</v>
      </c>
      <c r="K89" s="60">
        <v>0</v>
      </c>
      <c r="L89" s="53">
        <v>0</v>
      </c>
      <c r="M89" s="60">
        <v>0</v>
      </c>
      <c r="N89" s="54">
        <f t="shared" si="11"/>
        <v>0</v>
      </c>
    </row>
    <row r="90" spans="1:14" s="33" customFormat="1" ht="15" customHeight="1">
      <c r="A90" s="43" t="s">
        <v>188</v>
      </c>
      <c r="B90" s="60">
        <v>0</v>
      </c>
      <c r="C90" s="60">
        <v>0</v>
      </c>
      <c r="D90" s="60">
        <v>0</v>
      </c>
      <c r="E90" s="60">
        <v>0</v>
      </c>
      <c r="F90" s="60">
        <v>0</v>
      </c>
      <c r="G90" s="60">
        <v>0</v>
      </c>
      <c r="H90" s="60">
        <v>0</v>
      </c>
      <c r="I90" s="60">
        <v>0</v>
      </c>
      <c r="J90" s="60">
        <v>0</v>
      </c>
      <c r="K90" s="60">
        <v>0</v>
      </c>
      <c r="L90" s="53">
        <v>0</v>
      </c>
      <c r="M90" s="60">
        <v>0</v>
      </c>
      <c r="N90" s="54">
        <f t="shared" si="11"/>
        <v>0</v>
      </c>
    </row>
    <row r="91" spans="1:14" s="33" customFormat="1" ht="15" customHeight="1">
      <c r="A91" s="43" t="s">
        <v>189</v>
      </c>
      <c r="B91" s="60">
        <v>0</v>
      </c>
      <c r="C91" s="60">
        <v>0</v>
      </c>
      <c r="D91" s="60">
        <v>0</v>
      </c>
      <c r="E91" s="60">
        <v>0</v>
      </c>
      <c r="F91" s="60">
        <v>0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0">
        <v>0</v>
      </c>
      <c r="M91" s="60">
        <v>0</v>
      </c>
      <c r="N91" s="54">
        <f>SUM(B91:M91)</f>
        <v>0</v>
      </c>
    </row>
    <row r="92" spans="1:14" s="33" customFormat="1" ht="6.95" customHeight="1">
      <c r="A92" s="43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7"/>
    </row>
    <row r="93" spans="1:14" s="33" customFormat="1" ht="15" customHeight="1">
      <c r="A93" s="55" t="str">
        <f>"TOTAL "&amp;A84</f>
        <v>TOTAL HOLIDAYS</v>
      </c>
      <c r="B93" s="62">
        <f>SUM(B86:B91)</f>
        <v>0</v>
      </c>
      <c r="C93" s="62">
        <f t="shared" ref="C93:M93" si="12">SUM(C86:C91)</f>
        <v>0</v>
      </c>
      <c r="D93" s="62">
        <f t="shared" si="12"/>
        <v>0</v>
      </c>
      <c r="E93" s="62">
        <f t="shared" si="12"/>
        <v>0</v>
      </c>
      <c r="F93" s="62">
        <f t="shared" si="12"/>
        <v>0</v>
      </c>
      <c r="G93" s="62">
        <f t="shared" si="12"/>
        <v>0</v>
      </c>
      <c r="H93" s="62">
        <f t="shared" si="12"/>
        <v>0</v>
      </c>
      <c r="I93" s="62">
        <f t="shared" si="12"/>
        <v>0</v>
      </c>
      <c r="J93" s="62">
        <f t="shared" si="12"/>
        <v>0</v>
      </c>
      <c r="K93" s="62">
        <f t="shared" si="12"/>
        <v>0</v>
      </c>
      <c r="L93" s="62">
        <f t="shared" si="12"/>
        <v>0</v>
      </c>
      <c r="M93" s="62">
        <f t="shared" si="12"/>
        <v>0</v>
      </c>
      <c r="N93" s="62">
        <f t="shared" si="11"/>
        <v>0</v>
      </c>
    </row>
    <row r="94" spans="1:14" s="33" customFormat="1" ht="6.95" customHeight="1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</row>
    <row r="95" spans="1:14" s="33" customFormat="1" ht="18" customHeight="1">
      <c r="A95" s="50" t="s">
        <v>190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</row>
    <row r="96" spans="1:14" s="33" customFormat="1" ht="6.95" customHeight="1">
      <c r="A96" s="41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</row>
    <row r="97" spans="1:14" s="33" customFormat="1" ht="15" customHeight="1">
      <c r="A97" s="43" t="s">
        <v>191</v>
      </c>
      <c r="B97" s="60">
        <v>0</v>
      </c>
      <c r="C97" s="60">
        <v>0</v>
      </c>
      <c r="D97" s="60">
        <v>0</v>
      </c>
      <c r="E97" s="60">
        <v>0</v>
      </c>
      <c r="F97" s="60">
        <v>0</v>
      </c>
      <c r="G97" s="60">
        <v>0</v>
      </c>
      <c r="H97" s="60">
        <v>0</v>
      </c>
      <c r="I97" s="60">
        <v>0</v>
      </c>
      <c r="J97" s="60">
        <v>0</v>
      </c>
      <c r="K97" s="60">
        <v>0</v>
      </c>
      <c r="L97" s="60">
        <v>0</v>
      </c>
      <c r="M97" s="60">
        <v>0</v>
      </c>
      <c r="N97" s="54">
        <f>SUM(B97:M97)</f>
        <v>0</v>
      </c>
    </row>
    <row r="98" spans="1:14" s="33" customFormat="1" ht="15" customHeight="1">
      <c r="A98" s="43" t="s">
        <v>192</v>
      </c>
      <c r="B98" s="60">
        <v>0</v>
      </c>
      <c r="C98" s="60">
        <v>0</v>
      </c>
      <c r="D98" s="60">
        <v>0</v>
      </c>
      <c r="E98" s="60">
        <v>0</v>
      </c>
      <c r="F98" s="60">
        <v>0</v>
      </c>
      <c r="G98" s="60">
        <v>0</v>
      </c>
      <c r="H98" s="60">
        <v>0</v>
      </c>
      <c r="I98" s="60">
        <v>0</v>
      </c>
      <c r="J98" s="60">
        <v>0</v>
      </c>
      <c r="K98" s="60">
        <v>0</v>
      </c>
      <c r="L98" s="60">
        <v>0</v>
      </c>
      <c r="M98" s="60">
        <v>0</v>
      </c>
      <c r="N98" s="54">
        <f>SUM(B98:M98)</f>
        <v>0</v>
      </c>
    </row>
    <row r="99" spans="1:14" s="33" customFormat="1" ht="15" customHeight="1">
      <c r="A99" s="43" t="s">
        <v>193</v>
      </c>
      <c r="B99" s="60">
        <v>0</v>
      </c>
      <c r="C99" s="60">
        <v>0</v>
      </c>
      <c r="D99" s="60">
        <v>0</v>
      </c>
      <c r="E99" s="60">
        <v>0</v>
      </c>
      <c r="F99" s="60">
        <v>0</v>
      </c>
      <c r="G99" s="60">
        <v>0</v>
      </c>
      <c r="H99" s="60">
        <v>0</v>
      </c>
      <c r="I99" s="60">
        <v>0</v>
      </c>
      <c r="J99" s="60">
        <v>0</v>
      </c>
      <c r="K99" s="60">
        <v>0</v>
      </c>
      <c r="L99" s="60">
        <v>0</v>
      </c>
      <c r="M99" s="60">
        <v>0</v>
      </c>
      <c r="N99" s="54">
        <f>SUM(B99:M99)</f>
        <v>0</v>
      </c>
    </row>
    <row r="100" spans="1:14" s="33" customFormat="1" ht="15" customHeight="1">
      <c r="A100" s="43" t="s">
        <v>194</v>
      </c>
      <c r="B100" s="60">
        <v>0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54">
        <f>SUM(B100:M100)</f>
        <v>0</v>
      </c>
    </row>
    <row r="101" spans="1:14" s="33" customFormat="1" ht="6.95" customHeight="1">
      <c r="A101" s="43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7"/>
    </row>
    <row r="102" spans="1:14" s="33" customFormat="1" ht="15" customHeight="1">
      <c r="A102" s="55" t="str">
        <f>"TOTAL "&amp;A95</f>
        <v>TOTAL RECREATION</v>
      </c>
      <c r="B102" s="62">
        <f>SUM(B97:B100)</f>
        <v>0</v>
      </c>
      <c r="C102" s="62">
        <f t="shared" ref="C102:M102" si="13">SUM(C97:C100)</f>
        <v>0</v>
      </c>
      <c r="D102" s="62">
        <f t="shared" si="13"/>
        <v>0</v>
      </c>
      <c r="E102" s="62">
        <f t="shared" si="13"/>
        <v>0</v>
      </c>
      <c r="F102" s="62">
        <f t="shared" si="13"/>
        <v>0</v>
      </c>
      <c r="G102" s="62">
        <f t="shared" si="13"/>
        <v>0</v>
      </c>
      <c r="H102" s="62">
        <f t="shared" si="13"/>
        <v>0</v>
      </c>
      <c r="I102" s="62">
        <f t="shared" si="13"/>
        <v>0</v>
      </c>
      <c r="J102" s="62">
        <f t="shared" si="13"/>
        <v>0</v>
      </c>
      <c r="K102" s="62">
        <f t="shared" si="13"/>
        <v>0</v>
      </c>
      <c r="L102" s="62">
        <f t="shared" si="13"/>
        <v>0</v>
      </c>
      <c r="M102" s="62">
        <f t="shared" si="13"/>
        <v>0</v>
      </c>
      <c r="N102" s="62">
        <f>SUM(B102:M102)</f>
        <v>0</v>
      </c>
    </row>
    <row r="103" spans="1:14" s="33" customFormat="1" ht="6.95" customHeight="1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</row>
    <row r="104" spans="1:14" s="33" customFormat="1" ht="18" customHeight="1">
      <c r="A104" s="50" t="s">
        <v>195</v>
      </c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</row>
    <row r="105" spans="1:14" s="33" customFormat="1" ht="6.95" customHeight="1">
      <c r="A105" s="41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</row>
    <row r="106" spans="1:14" s="33" customFormat="1" ht="15" customHeight="1">
      <c r="A106" s="43" t="s">
        <v>196</v>
      </c>
      <c r="B106" s="60">
        <v>0</v>
      </c>
      <c r="C106" s="60">
        <v>0</v>
      </c>
      <c r="D106" s="60">
        <v>0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60">
        <v>0</v>
      </c>
      <c r="M106" s="60">
        <v>0</v>
      </c>
      <c r="N106" s="54">
        <f t="shared" ref="N106:N112" si="14">SUM(B106:M106)</f>
        <v>0</v>
      </c>
    </row>
    <row r="107" spans="1:14" s="33" customFormat="1" ht="15" customHeight="1">
      <c r="A107" s="43" t="s">
        <v>197</v>
      </c>
      <c r="B107" s="60">
        <v>0</v>
      </c>
      <c r="C107" s="60">
        <v>0</v>
      </c>
      <c r="D107" s="60">
        <v>0</v>
      </c>
      <c r="E107" s="60">
        <v>0</v>
      </c>
      <c r="F107" s="60">
        <v>0</v>
      </c>
      <c r="G107" s="60">
        <v>0</v>
      </c>
      <c r="H107" s="60">
        <v>0</v>
      </c>
      <c r="I107" s="60">
        <v>0</v>
      </c>
      <c r="J107" s="60">
        <v>0</v>
      </c>
      <c r="K107" s="60">
        <v>0</v>
      </c>
      <c r="L107" s="60">
        <v>0</v>
      </c>
      <c r="M107" s="60">
        <v>0</v>
      </c>
      <c r="N107" s="54">
        <f t="shared" si="14"/>
        <v>0</v>
      </c>
    </row>
    <row r="108" spans="1:14" s="33" customFormat="1" ht="15" customHeight="1">
      <c r="A108" s="43" t="s">
        <v>198</v>
      </c>
      <c r="B108" s="60">
        <v>0</v>
      </c>
      <c r="C108" s="60">
        <v>0</v>
      </c>
      <c r="D108" s="60">
        <v>0</v>
      </c>
      <c r="E108" s="60">
        <v>0</v>
      </c>
      <c r="F108" s="60">
        <v>0</v>
      </c>
      <c r="G108" s="60">
        <v>0</v>
      </c>
      <c r="H108" s="60">
        <v>0</v>
      </c>
      <c r="I108" s="60">
        <v>0</v>
      </c>
      <c r="J108" s="60">
        <v>0</v>
      </c>
      <c r="K108" s="60">
        <v>0</v>
      </c>
      <c r="L108" s="60">
        <v>0</v>
      </c>
      <c r="M108" s="60">
        <v>0</v>
      </c>
      <c r="N108" s="54">
        <f t="shared" si="14"/>
        <v>0</v>
      </c>
    </row>
    <row r="109" spans="1:14" s="33" customFormat="1" ht="15" customHeight="1">
      <c r="A109" s="43" t="s">
        <v>199</v>
      </c>
      <c r="B109" s="60">
        <v>0</v>
      </c>
      <c r="C109" s="60">
        <v>0</v>
      </c>
      <c r="D109" s="60">
        <v>0</v>
      </c>
      <c r="E109" s="60">
        <v>0</v>
      </c>
      <c r="F109" s="60">
        <v>0</v>
      </c>
      <c r="G109" s="60">
        <v>0</v>
      </c>
      <c r="H109" s="60">
        <v>0</v>
      </c>
      <c r="I109" s="60">
        <v>0</v>
      </c>
      <c r="J109" s="60">
        <v>0</v>
      </c>
      <c r="K109" s="60">
        <v>0</v>
      </c>
      <c r="L109" s="60">
        <v>0</v>
      </c>
      <c r="M109" s="60">
        <v>0</v>
      </c>
      <c r="N109" s="54">
        <f t="shared" si="14"/>
        <v>0</v>
      </c>
    </row>
    <row r="110" spans="1:14" s="33" customFormat="1" ht="15" customHeight="1">
      <c r="A110" s="43" t="s">
        <v>200</v>
      </c>
      <c r="B110" s="60">
        <v>0</v>
      </c>
      <c r="C110" s="60">
        <v>0</v>
      </c>
      <c r="D110" s="60">
        <v>0</v>
      </c>
      <c r="E110" s="60">
        <v>0</v>
      </c>
      <c r="F110" s="60">
        <v>0</v>
      </c>
      <c r="G110" s="60">
        <v>0</v>
      </c>
      <c r="H110" s="60">
        <v>0</v>
      </c>
      <c r="I110" s="60">
        <v>0</v>
      </c>
      <c r="J110" s="60">
        <v>0</v>
      </c>
      <c r="K110" s="60">
        <v>0</v>
      </c>
      <c r="L110" s="60">
        <v>0</v>
      </c>
      <c r="M110" s="60">
        <v>0</v>
      </c>
      <c r="N110" s="54">
        <f t="shared" si="14"/>
        <v>0</v>
      </c>
    </row>
    <row r="111" spans="1:14" s="33" customFormat="1" ht="15" customHeight="1">
      <c r="A111" s="43" t="s">
        <v>201</v>
      </c>
      <c r="B111" s="60">
        <v>0</v>
      </c>
      <c r="C111" s="60">
        <v>0</v>
      </c>
      <c r="D111" s="60">
        <v>0</v>
      </c>
      <c r="E111" s="60">
        <v>0</v>
      </c>
      <c r="F111" s="60">
        <v>0</v>
      </c>
      <c r="G111" s="60">
        <v>0</v>
      </c>
      <c r="H111" s="60">
        <v>0</v>
      </c>
      <c r="I111" s="60">
        <v>0</v>
      </c>
      <c r="J111" s="60">
        <v>0</v>
      </c>
      <c r="K111" s="60">
        <v>0</v>
      </c>
      <c r="L111" s="60">
        <v>0</v>
      </c>
      <c r="M111" s="60">
        <v>0</v>
      </c>
      <c r="N111" s="54">
        <f t="shared" si="14"/>
        <v>0</v>
      </c>
    </row>
    <row r="112" spans="1:14" s="33" customFormat="1" ht="15" customHeight="1">
      <c r="A112" s="43" t="s">
        <v>202</v>
      </c>
      <c r="B112" s="60">
        <v>0</v>
      </c>
      <c r="C112" s="60">
        <v>0</v>
      </c>
      <c r="D112" s="60">
        <v>0</v>
      </c>
      <c r="E112" s="60">
        <v>0</v>
      </c>
      <c r="F112" s="60">
        <v>0</v>
      </c>
      <c r="G112" s="60">
        <v>0</v>
      </c>
      <c r="H112" s="60">
        <v>0</v>
      </c>
      <c r="I112" s="60">
        <v>0</v>
      </c>
      <c r="J112" s="60">
        <v>0</v>
      </c>
      <c r="K112" s="60">
        <v>0</v>
      </c>
      <c r="L112" s="60">
        <v>0</v>
      </c>
      <c r="M112" s="60">
        <v>0</v>
      </c>
      <c r="N112" s="54">
        <f t="shared" si="14"/>
        <v>0</v>
      </c>
    </row>
    <row r="113" spans="1:14" s="33" customFormat="1" ht="6.95" customHeight="1">
      <c r="A113" s="43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7"/>
    </row>
    <row r="114" spans="1:14" s="33" customFormat="1" ht="15" customHeight="1">
      <c r="A114" s="55" t="str">
        <f>"TOTAL "&amp;A104</f>
        <v>TOTAL SUBSCRIBTIONS</v>
      </c>
      <c r="B114" s="62">
        <f t="shared" ref="B114:M114" si="15">SUM(B106:B112)</f>
        <v>0</v>
      </c>
      <c r="C114" s="62">
        <f t="shared" si="15"/>
        <v>0</v>
      </c>
      <c r="D114" s="62">
        <f t="shared" si="15"/>
        <v>0</v>
      </c>
      <c r="E114" s="62">
        <f t="shared" si="15"/>
        <v>0</v>
      </c>
      <c r="F114" s="62">
        <f t="shared" si="15"/>
        <v>0</v>
      </c>
      <c r="G114" s="62">
        <f t="shared" si="15"/>
        <v>0</v>
      </c>
      <c r="H114" s="62">
        <f t="shared" si="15"/>
        <v>0</v>
      </c>
      <c r="I114" s="62">
        <f t="shared" si="15"/>
        <v>0</v>
      </c>
      <c r="J114" s="62">
        <f t="shared" si="15"/>
        <v>0</v>
      </c>
      <c r="K114" s="62">
        <f t="shared" si="15"/>
        <v>0</v>
      </c>
      <c r="L114" s="62">
        <f t="shared" si="15"/>
        <v>0</v>
      </c>
      <c r="M114" s="62">
        <f t="shared" si="15"/>
        <v>0</v>
      </c>
      <c r="N114" s="62">
        <f>SUM(B114:M114)</f>
        <v>0</v>
      </c>
    </row>
    <row r="115" spans="1:14" s="33" customFormat="1" ht="6.95" customHeight="1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</row>
    <row r="116" spans="1:14" s="33" customFormat="1" ht="18" customHeight="1">
      <c r="A116" s="50" t="s">
        <v>203</v>
      </c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</row>
    <row r="117" spans="1:14" s="33" customFormat="1" ht="6.95" customHeight="1">
      <c r="A117" s="41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</row>
    <row r="118" spans="1:14" s="33" customFormat="1" ht="15" customHeight="1">
      <c r="A118" s="43" t="s">
        <v>44</v>
      </c>
      <c r="B118" s="60">
        <v>0</v>
      </c>
      <c r="C118" s="60">
        <v>0</v>
      </c>
      <c r="D118" s="60">
        <v>0</v>
      </c>
      <c r="E118" s="60">
        <v>0</v>
      </c>
      <c r="F118" s="60">
        <v>0</v>
      </c>
      <c r="G118" s="60">
        <v>0</v>
      </c>
      <c r="H118" s="60">
        <v>0</v>
      </c>
      <c r="I118" s="60">
        <v>0</v>
      </c>
      <c r="J118" s="60">
        <v>0</v>
      </c>
      <c r="K118" s="60">
        <v>0</v>
      </c>
      <c r="L118" s="60">
        <v>0</v>
      </c>
      <c r="M118" s="60">
        <v>0</v>
      </c>
      <c r="N118" s="54">
        <f>SUM(B118:M118)</f>
        <v>0</v>
      </c>
    </row>
    <row r="119" spans="1:14" s="33" customFormat="1" ht="15" customHeight="1">
      <c r="A119" s="43" t="s">
        <v>204</v>
      </c>
      <c r="B119" s="60">
        <v>0</v>
      </c>
      <c r="C119" s="60">
        <v>0</v>
      </c>
      <c r="D119" s="60">
        <v>0</v>
      </c>
      <c r="E119" s="60">
        <v>0</v>
      </c>
      <c r="F119" s="60">
        <v>0</v>
      </c>
      <c r="G119" s="60">
        <v>0</v>
      </c>
      <c r="H119" s="60">
        <v>0</v>
      </c>
      <c r="I119" s="60">
        <v>0</v>
      </c>
      <c r="J119" s="60">
        <v>0</v>
      </c>
      <c r="K119" s="60">
        <v>0</v>
      </c>
      <c r="L119" s="60">
        <v>0</v>
      </c>
      <c r="M119" s="60">
        <v>0</v>
      </c>
      <c r="N119" s="54">
        <f>SUM(B119:M119)</f>
        <v>0</v>
      </c>
    </row>
    <row r="120" spans="1:14" s="33" customFormat="1" ht="15" customHeight="1">
      <c r="A120" s="43" t="s">
        <v>205</v>
      </c>
      <c r="B120" s="60">
        <v>0</v>
      </c>
      <c r="C120" s="60">
        <v>0</v>
      </c>
      <c r="D120" s="60">
        <v>0</v>
      </c>
      <c r="E120" s="60">
        <v>0</v>
      </c>
      <c r="F120" s="60">
        <v>0</v>
      </c>
      <c r="G120" s="60">
        <v>0</v>
      </c>
      <c r="H120" s="60">
        <v>0</v>
      </c>
      <c r="I120" s="60">
        <v>0</v>
      </c>
      <c r="J120" s="60">
        <v>0</v>
      </c>
      <c r="K120" s="60">
        <v>0</v>
      </c>
      <c r="L120" s="60">
        <v>0</v>
      </c>
      <c r="M120" s="60">
        <v>0</v>
      </c>
      <c r="N120" s="54">
        <f>SUM(B120:M120)</f>
        <v>0</v>
      </c>
    </row>
    <row r="121" spans="1:14" s="33" customFormat="1" ht="15" customHeight="1">
      <c r="A121" s="43" t="s">
        <v>206</v>
      </c>
      <c r="B121" s="60">
        <v>0</v>
      </c>
      <c r="C121" s="60">
        <v>0</v>
      </c>
      <c r="D121" s="60">
        <v>0</v>
      </c>
      <c r="E121" s="60">
        <v>0</v>
      </c>
      <c r="F121" s="60">
        <v>0</v>
      </c>
      <c r="G121" s="60">
        <v>0</v>
      </c>
      <c r="H121" s="60">
        <v>0</v>
      </c>
      <c r="I121" s="60">
        <v>0</v>
      </c>
      <c r="J121" s="60">
        <v>0</v>
      </c>
      <c r="K121" s="60">
        <v>0</v>
      </c>
      <c r="L121" s="60">
        <v>0</v>
      </c>
      <c r="M121" s="60">
        <v>0</v>
      </c>
      <c r="N121" s="54">
        <f>SUM(B121:M121)</f>
        <v>0</v>
      </c>
    </row>
    <row r="122" spans="1:14" s="33" customFormat="1" ht="15" customHeight="1">
      <c r="A122" s="43" t="s">
        <v>207</v>
      </c>
      <c r="B122" s="60">
        <v>0</v>
      </c>
      <c r="C122" s="60">
        <v>0</v>
      </c>
      <c r="D122" s="60">
        <v>0</v>
      </c>
      <c r="E122" s="60">
        <v>0</v>
      </c>
      <c r="F122" s="60">
        <v>0</v>
      </c>
      <c r="G122" s="60">
        <v>0</v>
      </c>
      <c r="H122" s="60">
        <v>0</v>
      </c>
      <c r="I122" s="60">
        <v>0</v>
      </c>
      <c r="J122" s="60">
        <v>0</v>
      </c>
      <c r="K122" s="60">
        <v>0</v>
      </c>
      <c r="L122" s="60">
        <v>0</v>
      </c>
      <c r="M122" s="60">
        <v>0</v>
      </c>
      <c r="N122" s="54">
        <f>SUM(B122:M122)</f>
        <v>0</v>
      </c>
    </row>
    <row r="123" spans="1:14" s="33" customFormat="1" ht="6.95" customHeight="1">
      <c r="A123" s="43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7"/>
    </row>
    <row r="124" spans="1:14" s="33" customFormat="1" ht="15" customHeight="1">
      <c r="A124" s="55" t="str">
        <f>"TOTAL "&amp;A116</f>
        <v>TOTAL PERSONAL</v>
      </c>
      <c r="B124" s="62">
        <f>SUM(B118:B122)</f>
        <v>0</v>
      </c>
      <c r="C124" s="62">
        <f t="shared" ref="C124:N124" si="16">SUM(C118:C122)</f>
        <v>0</v>
      </c>
      <c r="D124" s="62">
        <f t="shared" si="16"/>
        <v>0</v>
      </c>
      <c r="E124" s="62">
        <f t="shared" si="16"/>
        <v>0</v>
      </c>
      <c r="F124" s="62">
        <f t="shared" si="16"/>
        <v>0</v>
      </c>
      <c r="G124" s="62">
        <f t="shared" si="16"/>
        <v>0</v>
      </c>
      <c r="H124" s="62">
        <f t="shared" si="16"/>
        <v>0</v>
      </c>
      <c r="I124" s="62">
        <f t="shared" si="16"/>
        <v>0</v>
      </c>
      <c r="J124" s="62">
        <f t="shared" si="16"/>
        <v>0</v>
      </c>
      <c r="K124" s="62">
        <f t="shared" si="16"/>
        <v>0</v>
      </c>
      <c r="L124" s="62">
        <f t="shared" si="16"/>
        <v>0</v>
      </c>
      <c r="M124" s="62">
        <f t="shared" si="16"/>
        <v>0</v>
      </c>
      <c r="N124" s="62">
        <f t="shared" si="16"/>
        <v>0</v>
      </c>
    </row>
    <row r="125" spans="1:14" s="33" customFormat="1" ht="6.95" customHeight="1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</row>
    <row r="126" spans="1:14" s="33" customFormat="1" ht="18" customHeight="1">
      <c r="A126" s="50" t="s">
        <v>208</v>
      </c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</row>
    <row r="127" spans="1:14" s="33" customFormat="1" ht="6.95" customHeight="1">
      <c r="A127" s="41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</row>
    <row r="128" spans="1:14" s="33" customFormat="1" ht="15" customHeight="1">
      <c r="A128" s="43" t="s">
        <v>209</v>
      </c>
      <c r="B128" s="60">
        <v>0</v>
      </c>
      <c r="C128" s="60">
        <v>0</v>
      </c>
      <c r="D128" s="60">
        <v>0</v>
      </c>
      <c r="E128" s="60">
        <v>0</v>
      </c>
      <c r="F128" s="60">
        <v>0</v>
      </c>
      <c r="G128" s="60">
        <v>0</v>
      </c>
      <c r="H128" s="60">
        <v>0</v>
      </c>
      <c r="I128" s="60">
        <v>0</v>
      </c>
      <c r="J128" s="60">
        <v>0</v>
      </c>
      <c r="K128" s="60">
        <v>0</v>
      </c>
      <c r="L128" s="60">
        <v>0</v>
      </c>
      <c r="M128" s="60">
        <v>0</v>
      </c>
      <c r="N128" s="54">
        <f>SUM(B128:M128)</f>
        <v>0</v>
      </c>
    </row>
    <row r="129" spans="1:14" s="33" customFormat="1" ht="15" customHeight="1">
      <c r="A129" s="43" t="s">
        <v>210</v>
      </c>
      <c r="B129" s="60">
        <v>0</v>
      </c>
      <c r="C129" s="60">
        <v>0</v>
      </c>
      <c r="D129" s="60">
        <v>0</v>
      </c>
      <c r="E129" s="60">
        <v>0</v>
      </c>
      <c r="F129" s="60">
        <v>0</v>
      </c>
      <c r="G129" s="60">
        <v>0</v>
      </c>
      <c r="H129" s="60">
        <v>0</v>
      </c>
      <c r="I129" s="60">
        <v>0</v>
      </c>
      <c r="J129" s="60">
        <v>0</v>
      </c>
      <c r="K129" s="60">
        <v>0</v>
      </c>
      <c r="L129" s="60">
        <v>0</v>
      </c>
      <c r="M129" s="60">
        <v>0</v>
      </c>
      <c r="N129" s="54">
        <f>SUM(B129:M129)</f>
        <v>0</v>
      </c>
    </row>
    <row r="130" spans="1:14" s="33" customFormat="1" ht="15" customHeight="1">
      <c r="A130" s="43" t="s">
        <v>211</v>
      </c>
      <c r="B130" s="60">
        <v>0</v>
      </c>
      <c r="C130" s="60">
        <v>0</v>
      </c>
      <c r="D130" s="60">
        <v>0</v>
      </c>
      <c r="E130" s="60">
        <v>0</v>
      </c>
      <c r="F130" s="60">
        <v>0</v>
      </c>
      <c r="G130" s="60">
        <v>0</v>
      </c>
      <c r="H130" s="60">
        <v>0</v>
      </c>
      <c r="I130" s="60">
        <v>0</v>
      </c>
      <c r="J130" s="60">
        <v>0</v>
      </c>
      <c r="K130" s="60">
        <v>0</v>
      </c>
      <c r="L130" s="60">
        <v>0</v>
      </c>
      <c r="M130" s="60">
        <v>0</v>
      </c>
      <c r="N130" s="54">
        <f>SUM(B130:M130)</f>
        <v>0</v>
      </c>
    </row>
    <row r="131" spans="1:14" s="33" customFormat="1" ht="15" customHeight="1">
      <c r="A131" s="43" t="s">
        <v>212</v>
      </c>
      <c r="B131" s="60">
        <v>0</v>
      </c>
      <c r="C131" s="60">
        <v>0</v>
      </c>
      <c r="D131" s="60">
        <v>0</v>
      </c>
      <c r="E131" s="60">
        <v>0</v>
      </c>
      <c r="F131" s="60">
        <v>0</v>
      </c>
      <c r="G131" s="60">
        <v>0</v>
      </c>
      <c r="H131" s="60">
        <v>0</v>
      </c>
      <c r="I131" s="60">
        <v>0</v>
      </c>
      <c r="J131" s="60">
        <v>0</v>
      </c>
      <c r="K131" s="60">
        <v>0</v>
      </c>
      <c r="L131" s="60">
        <v>0</v>
      </c>
      <c r="M131" s="60">
        <v>0</v>
      </c>
      <c r="N131" s="54">
        <f>SUM(B131:M131)</f>
        <v>0</v>
      </c>
    </row>
    <row r="132" spans="1:14" s="33" customFormat="1" ht="15" customHeight="1">
      <c r="A132" s="43" t="s">
        <v>213</v>
      </c>
      <c r="B132" s="60">
        <v>0</v>
      </c>
      <c r="C132" s="60">
        <v>0</v>
      </c>
      <c r="D132" s="60">
        <v>0</v>
      </c>
      <c r="E132" s="60">
        <v>0</v>
      </c>
      <c r="F132" s="60">
        <v>0</v>
      </c>
      <c r="G132" s="60">
        <v>0</v>
      </c>
      <c r="H132" s="60">
        <v>0</v>
      </c>
      <c r="I132" s="60">
        <v>0</v>
      </c>
      <c r="J132" s="60">
        <v>0</v>
      </c>
      <c r="K132" s="60">
        <v>0</v>
      </c>
      <c r="L132" s="60">
        <v>0</v>
      </c>
      <c r="M132" s="60">
        <v>0</v>
      </c>
      <c r="N132" s="54">
        <f>SUM(B132:M132)</f>
        <v>0</v>
      </c>
    </row>
    <row r="133" spans="1:14" s="33" customFormat="1" ht="6.95" customHeight="1">
      <c r="A133" s="43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7"/>
    </row>
    <row r="134" spans="1:14" s="33" customFormat="1" ht="15" customHeight="1">
      <c r="A134" s="55" t="str">
        <f>"TOTAL "&amp;A126</f>
        <v>TOTAL FINANCIAL OBLIGATIONS</v>
      </c>
      <c r="B134" s="66">
        <f t="shared" ref="B134:N134" si="17">SUM(B128:B132)</f>
        <v>0</v>
      </c>
      <c r="C134" s="66">
        <f t="shared" si="17"/>
        <v>0</v>
      </c>
      <c r="D134" s="66">
        <f t="shared" si="17"/>
        <v>0</v>
      </c>
      <c r="E134" s="66">
        <f t="shared" si="17"/>
        <v>0</v>
      </c>
      <c r="F134" s="66">
        <f t="shared" si="17"/>
        <v>0</v>
      </c>
      <c r="G134" s="66">
        <f t="shared" si="17"/>
        <v>0</v>
      </c>
      <c r="H134" s="66">
        <f t="shared" si="17"/>
        <v>0</v>
      </c>
      <c r="I134" s="66">
        <f t="shared" si="17"/>
        <v>0</v>
      </c>
      <c r="J134" s="66">
        <f t="shared" si="17"/>
        <v>0</v>
      </c>
      <c r="K134" s="66">
        <f t="shared" si="17"/>
        <v>0</v>
      </c>
      <c r="L134" s="66">
        <f t="shared" si="17"/>
        <v>0</v>
      </c>
      <c r="M134" s="66">
        <f t="shared" si="17"/>
        <v>0</v>
      </c>
      <c r="N134" s="62">
        <f t="shared" si="17"/>
        <v>0</v>
      </c>
    </row>
    <row r="135" spans="1:14" s="33" customFormat="1" ht="6.95" customHeight="1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</row>
    <row r="136" spans="1:14" s="33" customFormat="1" ht="18" customHeight="1">
      <c r="A136" s="50" t="s">
        <v>214</v>
      </c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</row>
    <row r="137" spans="1:14" s="33" customFormat="1" ht="6.95" customHeight="1">
      <c r="A137" s="41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</row>
    <row r="138" spans="1:14" s="33" customFormat="1" ht="15" customHeight="1">
      <c r="A138" s="43" t="s">
        <v>215</v>
      </c>
      <c r="B138" s="60">
        <v>0</v>
      </c>
      <c r="C138" s="60">
        <v>0</v>
      </c>
      <c r="D138" s="60">
        <v>0</v>
      </c>
      <c r="E138" s="60">
        <v>0</v>
      </c>
      <c r="F138" s="60">
        <v>0</v>
      </c>
      <c r="G138" s="60">
        <v>0</v>
      </c>
      <c r="H138" s="60">
        <v>0</v>
      </c>
      <c r="I138" s="60">
        <v>0</v>
      </c>
      <c r="J138" s="60">
        <v>0</v>
      </c>
      <c r="K138" s="60">
        <v>0</v>
      </c>
      <c r="L138" s="60">
        <v>0</v>
      </c>
      <c r="M138" s="60">
        <v>0</v>
      </c>
      <c r="N138" s="54">
        <f>SUM(B138:M138)</f>
        <v>0</v>
      </c>
    </row>
    <row r="139" spans="1:14" s="33" customFormat="1" ht="15" customHeight="1">
      <c r="A139" s="43" t="s">
        <v>215</v>
      </c>
      <c r="B139" s="60">
        <v>0</v>
      </c>
      <c r="C139" s="60">
        <v>0</v>
      </c>
      <c r="D139" s="60">
        <v>0</v>
      </c>
      <c r="E139" s="60">
        <v>0</v>
      </c>
      <c r="F139" s="60">
        <v>0</v>
      </c>
      <c r="G139" s="60">
        <v>0</v>
      </c>
      <c r="H139" s="60">
        <v>0</v>
      </c>
      <c r="I139" s="60">
        <v>0</v>
      </c>
      <c r="J139" s="60">
        <v>0</v>
      </c>
      <c r="K139" s="60">
        <v>0</v>
      </c>
      <c r="L139" s="60">
        <v>0</v>
      </c>
      <c r="M139" s="60">
        <v>0</v>
      </c>
      <c r="N139" s="54">
        <f>SUM(B139:M139)</f>
        <v>0</v>
      </c>
    </row>
    <row r="140" spans="1:14" s="33" customFormat="1" ht="15" customHeight="1">
      <c r="A140" s="43" t="s">
        <v>215</v>
      </c>
      <c r="B140" s="60">
        <v>0</v>
      </c>
      <c r="C140" s="60">
        <v>0</v>
      </c>
      <c r="D140" s="60">
        <v>0</v>
      </c>
      <c r="E140" s="60">
        <v>0</v>
      </c>
      <c r="F140" s="60">
        <v>0</v>
      </c>
      <c r="G140" s="60">
        <v>0</v>
      </c>
      <c r="H140" s="60">
        <v>0</v>
      </c>
      <c r="I140" s="60">
        <v>0</v>
      </c>
      <c r="J140" s="60">
        <v>0</v>
      </c>
      <c r="K140" s="60">
        <v>0</v>
      </c>
      <c r="L140" s="60">
        <v>0</v>
      </c>
      <c r="M140" s="60">
        <v>0</v>
      </c>
      <c r="N140" s="54">
        <f>SUM(B140:M140)</f>
        <v>0</v>
      </c>
    </row>
    <row r="141" spans="1:14" s="33" customFormat="1" ht="15" customHeight="1">
      <c r="A141" s="43" t="s">
        <v>215</v>
      </c>
      <c r="B141" s="60">
        <v>0</v>
      </c>
      <c r="C141" s="60">
        <v>0</v>
      </c>
      <c r="D141" s="60">
        <v>0</v>
      </c>
      <c r="E141" s="60">
        <v>0</v>
      </c>
      <c r="F141" s="60">
        <v>0</v>
      </c>
      <c r="G141" s="60">
        <v>0</v>
      </c>
      <c r="H141" s="60">
        <v>0</v>
      </c>
      <c r="I141" s="60">
        <v>0</v>
      </c>
      <c r="J141" s="60">
        <v>0</v>
      </c>
      <c r="K141" s="60">
        <v>0</v>
      </c>
      <c r="L141" s="60">
        <v>0</v>
      </c>
      <c r="M141" s="60">
        <v>0</v>
      </c>
      <c r="N141" s="54">
        <f>SUM(B141:M141)</f>
        <v>0</v>
      </c>
    </row>
    <row r="142" spans="1:14" s="33" customFormat="1" ht="15" customHeight="1">
      <c r="A142" s="43" t="s">
        <v>215</v>
      </c>
      <c r="B142" s="60">
        <v>0</v>
      </c>
      <c r="C142" s="60">
        <v>0</v>
      </c>
      <c r="D142" s="60">
        <v>0</v>
      </c>
      <c r="E142" s="60">
        <v>0</v>
      </c>
      <c r="F142" s="60">
        <v>0</v>
      </c>
      <c r="G142" s="60">
        <v>0</v>
      </c>
      <c r="H142" s="60">
        <v>0</v>
      </c>
      <c r="I142" s="60">
        <v>0</v>
      </c>
      <c r="J142" s="60">
        <v>0</v>
      </c>
      <c r="K142" s="60">
        <v>0</v>
      </c>
      <c r="L142" s="60">
        <v>0</v>
      </c>
      <c r="M142" s="60">
        <v>0</v>
      </c>
      <c r="N142" s="54">
        <f>SUM(B142:M142)</f>
        <v>0</v>
      </c>
    </row>
    <row r="143" spans="1:14" s="33" customFormat="1" ht="6.95" customHeight="1">
      <c r="A143" s="43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7"/>
    </row>
    <row r="144" spans="1:14" s="33" customFormat="1" ht="15" customHeight="1">
      <c r="A144" s="55" t="str">
        <f>"TOTAL "&amp;A136</f>
        <v>TOTAL MISC. PAYMENTS</v>
      </c>
      <c r="B144" s="62">
        <f t="shared" ref="B144:N144" si="18">SUM(B138:B142)</f>
        <v>0</v>
      </c>
      <c r="C144" s="62">
        <f t="shared" si="18"/>
        <v>0</v>
      </c>
      <c r="D144" s="62">
        <f t="shared" si="18"/>
        <v>0</v>
      </c>
      <c r="E144" s="62">
        <f t="shared" si="18"/>
        <v>0</v>
      </c>
      <c r="F144" s="62">
        <f t="shared" si="18"/>
        <v>0</v>
      </c>
      <c r="G144" s="62">
        <f t="shared" si="18"/>
        <v>0</v>
      </c>
      <c r="H144" s="62">
        <f t="shared" si="18"/>
        <v>0</v>
      </c>
      <c r="I144" s="62">
        <f t="shared" si="18"/>
        <v>0</v>
      </c>
      <c r="J144" s="62">
        <f t="shared" si="18"/>
        <v>0</v>
      </c>
      <c r="K144" s="62">
        <f t="shared" si="18"/>
        <v>0</v>
      </c>
      <c r="L144" s="62">
        <f t="shared" si="18"/>
        <v>0</v>
      </c>
      <c r="M144" s="62">
        <f t="shared" si="18"/>
        <v>0</v>
      </c>
      <c r="N144" s="62">
        <f t="shared" si="18"/>
        <v>0</v>
      </c>
    </row>
    <row r="145" spans="1:14" ht="6.95" customHeight="1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</row>
    <row r="146" spans="1:14" s="33" customFormat="1" ht="20.100000000000001" customHeight="1">
      <c r="A146" s="50" t="s">
        <v>216</v>
      </c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</row>
    <row r="147" spans="1:14" ht="6.95" customHeight="1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1:14" s="33" customFormat="1" ht="15" customHeight="1">
      <c r="A148" s="69" t="s">
        <v>141</v>
      </c>
      <c r="B148" s="70">
        <f t="shared" ref="B148:N148" si="19">B14</f>
        <v>0</v>
      </c>
      <c r="C148" s="70">
        <f t="shared" si="19"/>
        <v>0</v>
      </c>
      <c r="D148" s="70">
        <f t="shared" si="19"/>
        <v>0</v>
      </c>
      <c r="E148" s="70">
        <f t="shared" si="19"/>
        <v>0</v>
      </c>
      <c r="F148" s="70">
        <f t="shared" si="19"/>
        <v>0</v>
      </c>
      <c r="G148" s="70">
        <f t="shared" si="19"/>
        <v>0</v>
      </c>
      <c r="H148" s="70">
        <f t="shared" si="19"/>
        <v>0</v>
      </c>
      <c r="I148" s="70">
        <f t="shared" si="19"/>
        <v>0</v>
      </c>
      <c r="J148" s="70">
        <f t="shared" si="19"/>
        <v>0</v>
      </c>
      <c r="K148" s="70">
        <f t="shared" si="19"/>
        <v>0</v>
      </c>
      <c r="L148" s="70">
        <f t="shared" si="19"/>
        <v>0</v>
      </c>
      <c r="M148" s="70">
        <f t="shared" si="19"/>
        <v>0</v>
      </c>
      <c r="N148" s="70">
        <f t="shared" si="19"/>
        <v>0</v>
      </c>
    </row>
    <row r="149" spans="1:14" s="33" customFormat="1" ht="15" customHeight="1">
      <c r="A149" s="69" t="s">
        <v>147</v>
      </c>
      <c r="B149" s="70">
        <f t="shared" ref="B149:N149" si="20">B24</f>
        <v>0</v>
      </c>
      <c r="C149" s="70">
        <f t="shared" si="20"/>
        <v>0</v>
      </c>
      <c r="D149" s="70">
        <f t="shared" si="20"/>
        <v>0</v>
      </c>
      <c r="E149" s="70">
        <f t="shared" si="20"/>
        <v>0</v>
      </c>
      <c r="F149" s="70">
        <f t="shared" si="20"/>
        <v>0</v>
      </c>
      <c r="G149" s="70">
        <f t="shared" si="20"/>
        <v>0</v>
      </c>
      <c r="H149" s="70">
        <f t="shared" si="20"/>
        <v>0</v>
      </c>
      <c r="I149" s="70">
        <f t="shared" si="20"/>
        <v>0</v>
      </c>
      <c r="J149" s="70">
        <f t="shared" si="20"/>
        <v>0</v>
      </c>
      <c r="K149" s="70">
        <f t="shared" si="20"/>
        <v>0</v>
      </c>
      <c r="L149" s="70">
        <f t="shared" si="20"/>
        <v>0</v>
      </c>
      <c r="M149" s="70">
        <f t="shared" si="20"/>
        <v>0</v>
      </c>
      <c r="N149" s="70">
        <f t="shared" si="20"/>
        <v>0</v>
      </c>
    </row>
    <row r="150" spans="1:14" s="33" customFormat="1" ht="15" customHeight="1">
      <c r="A150" s="69" t="s">
        <v>153</v>
      </c>
      <c r="B150" s="70">
        <f t="shared" ref="B150:N150" si="21">SUM(B39,B50,B61,B70,B82,B93,B102,B114,B124,B134,B144)</f>
        <v>0</v>
      </c>
      <c r="C150" s="70">
        <f t="shared" si="21"/>
        <v>0</v>
      </c>
      <c r="D150" s="70">
        <f t="shared" si="21"/>
        <v>0</v>
      </c>
      <c r="E150" s="70">
        <f t="shared" si="21"/>
        <v>0</v>
      </c>
      <c r="F150" s="70">
        <f t="shared" si="21"/>
        <v>0</v>
      </c>
      <c r="G150" s="70">
        <f t="shared" si="21"/>
        <v>0</v>
      </c>
      <c r="H150" s="70">
        <f t="shared" si="21"/>
        <v>0</v>
      </c>
      <c r="I150" s="70">
        <f t="shared" si="21"/>
        <v>0</v>
      </c>
      <c r="J150" s="70">
        <f t="shared" si="21"/>
        <v>0</v>
      </c>
      <c r="K150" s="70">
        <f t="shared" si="21"/>
        <v>0</v>
      </c>
      <c r="L150" s="70">
        <f t="shared" si="21"/>
        <v>0</v>
      </c>
      <c r="M150" s="70">
        <f t="shared" si="21"/>
        <v>0</v>
      </c>
      <c r="N150" s="70">
        <f t="shared" si="21"/>
        <v>0</v>
      </c>
    </row>
    <row r="151" spans="1:14" ht="6.95" customHeight="1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1:14" s="33" customFormat="1" ht="18" customHeight="1">
      <c r="A152" s="71" t="s">
        <v>217</v>
      </c>
      <c r="B152" s="72">
        <f t="shared" ref="B152:N152" si="22">B148-B149-B150</f>
        <v>0</v>
      </c>
      <c r="C152" s="72">
        <f t="shared" si="22"/>
        <v>0</v>
      </c>
      <c r="D152" s="72">
        <f t="shared" si="22"/>
        <v>0</v>
      </c>
      <c r="E152" s="72">
        <f t="shared" si="22"/>
        <v>0</v>
      </c>
      <c r="F152" s="72">
        <f t="shared" si="22"/>
        <v>0</v>
      </c>
      <c r="G152" s="72">
        <f t="shared" si="22"/>
        <v>0</v>
      </c>
      <c r="H152" s="72">
        <f t="shared" si="22"/>
        <v>0</v>
      </c>
      <c r="I152" s="72">
        <f t="shared" si="22"/>
        <v>0</v>
      </c>
      <c r="J152" s="72">
        <f t="shared" si="22"/>
        <v>0</v>
      </c>
      <c r="K152" s="72">
        <f t="shared" si="22"/>
        <v>0</v>
      </c>
      <c r="L152" s="72">
        <f t="shared" si="22"/>
        <v>0</v>
      </c>
      <c r="M152" s="72">
        <f t="shared" si="22"/>
        <v>0</v>
      </c>
      <c r="N152" s="72">
        <f t="shared" si="22"/>
        <v>0</v>
      </c>
    </row>
  </sheetData>
  <mergeCells count="16">
    <mergeCell ref="A146:N146"/>
    <mergeCell ref="A16:N16"/>
    <mergeCell ref="A126:N126"/>
    <mergeCell ref="A136:N136"/>
    <mergeCell ref="A84:N84"/>
    <mergeCell ref="A95:N95"/>
    <mergeCell ref="A104:N104"/>
    <mergeCell ref="A116:N116"/>
    <mergeCell ref="A52:N52"/>
    <mergeCell ref="A63:N63"/>
    <mergeCell ref="A72:N72"/>
    <mergeCell ref="A1:N1"/>
    <mergeCell ref="A6:N6"/>
    <mergeCell ref="A26:N26"/>
    <mergeCell ref="A28:N28"/>
    <mergeCell ref="A41:N4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0" ma:contentTypeDescription="Create a new document." ma:contentTypeScope="" ma:versionID="e39e7e9e36de66d473ce04bb4ab2dbb8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9dc5994665da46609c24125788630d8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D04478-620A-4EC5-BD02-D869637B7A33}">
  <ds:schemaRefs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16c05727-aa75-4e4a-9b5f-8a80a1165891"/>
    <ds:schemaRef ds:uri="71af3243-3dd4-4a8d-8c0d-dd76da1f02a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4AD2E1E-E4AF-43D0-ADC1-5F425B1713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FD1EBE-B026-4735-BB58-A58C1C694B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Spending Plan - Monthly</vt:lpstr>
      <vt:lpstr>Simple Budget</vt:lpstr>
      <vt:lpstr>Annual Budget</vt:lpstr>
      <vt:lpstr>Budget with Monthly Detail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Spending Plan - OverShare Advice and Planning LLC</dc:title>
  <dc:subject/>
  <dc:creator/>
  <cp:keywords/>
  <dc:description/>
  <cp:lastModifiedBy/>
  <cp:revision/>
  <dcterms:created xsi:type="dcterms:W3CDTF">2018-08-16T20:49:25Z</dcterms:created>
  <dcterms:modified xsi:type="dcterms:W3CDTF">2020-04-17T03:30:08Z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